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21840" windowHeight="13560" activeTab="1"/>
  </bookViews>
  <sheets>
    <sheet name="PRRF" sheetId="1" r:id="rId1"/>
    <sheet name="AWP 2013" sheetId="2" r:id="rId2"/>
    <sheet name="AWP 2014" sheetId="3" state="hidden" r:id="rId3"/>
    <sheet name="AWP 2015" sheetId="4" state="hidden" r:id="rId4"/>
    <sheet name="Orçamento por Resultado" sheetId="5" r:id="rId5"/>
    <sheet name="Memória de Cálculo" sheetId="6" state="hidden" r:id="rId6"/>
    <sheet name="Plan1" sheetId="7" state="hidden" r:id="rId7"/>
    <sheet name="Plan2" sheetId="8" state="hidden" r:id="rId8"/>
  </sheets>
  <definedNames>
    <definedName name="_xlnm.Print_Area" localSheetId="5">'Memória de Cálculo'!$A$1:$J$149</definedName>
  </definedNames>
  <calcPr fullCalcOnLoad="1"/>
</workbook>
</file>

<file path=xl/sharedStrings.xml><?xml version="1.0" encoding="utf-8"?>
<sst xmlns="http://schemas.openxmlformats.org/spreadsheetml/2006/main" count="1737" uniqueCount="340">
  <si>
    <t>Resultado 1 - Estrutura do Centro Mundial para o Desenvolvimento Sustentável - Centro Rio+ definida  e apoiada apoiada politicamente e financeiramente por um grupo sólido de parceiros no Brasil e no exterio</t>
  </si>
  <si>
    <t>Resultado 2 - Instrumentos e metodologias necessários para a implantação do Centro Rio+, elaborados, testados e validados</t>
  </si>
  <si>
    <t>3. Fortalecimento da Estratégia de compensação de emissões de gases de efeito estufa fortalecida</t>
  </si>
  <si>
    <t>Produto 2.5. Metodologia de sistematização de conhecimento e arquivo, bem como de divulgação, de documentação referente à realização da Rio+20 elaborada e testada</t>
  </si>
  <si>
    <t>Produto 4.2 Estruturação dos escritórios de gerenciamento do projeto em Brasília e no Rio de Janeiro</t>
  </si>
  <si>
    <t xml:space="preserve">Resultado 2. Instrumentos e metodologias necessários para a implantação do Centro Rio+, elaborados, testados e validados  </t>
  </si>
  <si>
    <t>Resultado 2. Instrumentos e metodologias necessários para a implantação do Centro Rio+, elaborados, testados e validados</t>
  </si>
  <si>
    <t xml:space="preserve">Resultado 3. Fortalecimento da estratégia de compensação de emissões de gases de efeito estufa (GEE) </t>
  </si>
  <si>
    <t>Produto 4.2 Estruturação pelo PNUD de escritórios de gerenciamento do projeto estruturados em Brasília e no Rio de Janeiro</t>
  </si>
  <si>
    <t>Produto 1.3 Produção de ampla base de conhecimento sobre a dimensão social do desenvolvimento sustentável e sua intersecção com as dimensões econômica e ambiental</t>
  </si>
  <si>
    <t>Produto 1.5 Estudos de alternativas para a definição futura do marco legal para o Centro Rio+ realizados</t>
  </si>
  <si>
    <t xml:space="preserve">Produto 1.7 Estratégia de comunicação e intercâmbio de conhecimentos definida no contexto da futura implantação do Centro Rio+ </t>
  </si>
  <si>
    <t>Produto 1.2 Arranjo de governança e gestão do Centro Rio+ definido</t>
  </si>
  <si>
    <t>]</t>
  </si>
  <si>
    <t>Produto 4.2 Estruturação pelo PNUD dos escritórios de gerenciamento do projeto em Brasília e no Rio de Janeiro</t>
  </si>
  <si>
    <t>Produto 2.5. Metodologias de sistematização de conhecimento e arquivo, bem como de divulgação, da documentação referente à realização da Rio+20 elaborada e testada</t>
  </si>
  <si>
    <t>Produto 2.1 Mecanismos de continuidade dos debates dos Diálogos sobre Desenvolvimento Sustentável implementados, em caráter piloto</t>
  </si>
  <si>
    <t>Produto 2.2 Consultas e mapeamento de ações iniciais, identificadas como prioritárias para o Centro Rio+, realizados</t>
  </si>
  <si>
    <t>Produto 2.3. Ações de geração e de disseminação de conhecimentos sobre as dimensões do desenvolvimento sustentável promovidas</t>
  </si>
  <si>
    <t>Produto 2.5. Metodologia de sistematização de conhecimentos e arquivo, bem como de divulgação, da documentação referente à realização da Rio+20 elaborada e testada</t>
  </si>
  <si>
    <t>Produto 3.1 Metodologia de mensuração e mitigação das emissões de gases de efeito estufa aplicada durante a Rio +20 sistematizada</t>
  </si>
  <si>
    <t>Produto 3.2 Mecanismos voluntários de compensação de emissões de gases de efeito estufa resultantes de atividades de entidades públicas e privadas, bem como de grandes eventos, estruturados</t>
  </si>
  <si>
    <t>Produto 3.3 Mecanismos voluntários de compensação individual de emissões de gases de efeito estufa estruturados</t>
  </si>
  <si>
    <t>2.1.3 Acompanhar atividades realizadas no contexto do mecanismo de diálogos, em caráter piloto</t>
  </si>
  <si>
    <t>1.2.1 Elaborar minuta de arranjos de governança e gestão do Centro</t>
  </si>
  <si>
    <t>1.2.3 Consolidar comentários recebidos e elaborar versão final da proposta de arranjo de governança e gestão</t>
  </si>
  <si>
    <t>Produto 1.3  Produção de ampla base de conhecimento sobre a dimensão social do desenvolvimento sustentável e sua intersecção com as dimensões econômica e ambiental</t>
  </si>
  <si>
    <t>Produto 1.5 Estudos de alternativas para a definição futura de marco legal Centro Rio+ realizados</t>
  </si>
  <si>
    <t>Produto 1.4 Estruturação física inicial do Centro Rio+ planejada e implantada pelo PNUD</t>
  </si>
  <si>
    <t>Produto 1.6  Estudos de alternativas para a definição futura dos mecanismos de financiamento realizados</t>
  </si>
  <si>
    <t xml:space="preserve">Produto 1.7 Estratégia de comunicação e intercâmbio de conhecimentos definida no contexto da futura implantação do Centro Rio+  </t>
  </si>
  <si>
    <t>Produto 1.9.  Estratégia de mobilização de parceiros adicionais, no Brasil e no exterior, e relação com outros centros de relevância elaborada</t>
  </si>
  <si>
    <t>Metas (Ano 3) implementação da estratégia monitorada</t>
  </si>
  <si>
    <t>Produto 1.8 Propostas técnicas para a organização, o orçamento e os recursos humanos necessários ao futuro estabelecimento do Centro Rio+ elaboradas e submetidas aos parceiros</t>
  </si>
  <si>
    <t xml:space="preserve">Produto 1.9. Estratégia de mobilização de parceiros adicionais, no Brasil e no exterior, e relação com outros centros de relevância elaborada </t>
  </si>
  <si>
    <t xml:space="preserve">1.3.1  Realizar seminários e estudos sobre a dimensão social do Desenvolvimento Sustentável com ênfase na proteção social e inclusão produtiva, segurança alimentar e ambiental. </t>
  </si>
  <si>
    <t>Produto 1.2 Arranjos de governança e de gestão do Centro Rio+ definidos</t>
  </si>
  <si>
    <t xml:space="preserve">Produto 2.4. Subsídios técnicos para as discussões sobre a agenda de desenvolvimento global pós-2015 produzidos e sistematizados
</t>
  </si>
  <si>
    <t>Produto 4.1  Projeto monitorado, avaliado e intercâmbio de conhecimentos promovido</t>
  </si>
  <si>
    <t>Produto 2.4. Subsídios técnicos para as discussões sobre a agenda de desenvolvimento global pós-2015 produzidos e sistematizados</t>
  </si>
  <si>
    <t>4.1.6 Auditoria do projeto</t>
  </si>
  <si>
    <t xml:space="preserve">4.1.5 Elaborar relatório final do projeto </t>
  </si>
  <si>
    <t>Resultado 2. Ações iniciais do Centro desenvolvidas</t>
  </si>
  <si>
    <t>Resultado 1. Centro Mundial para o Desenvolvimento Sustentável - Centro Rio+ estruturado, apoiado politicamente e financeiramente por um grupo sólido de parceiros no Brasil e no exterior</t>
  </si>
  <si>
    <t>1.4.1 Realizar levantamento de necessidades para estruturação física do Centro</t>
  </si>
  <si>
    <t>1.8.1 Realizar levantamento de necessidades relacionadas a organização, orçamento e recursos humanos</t>
  </si>
  <si>
    <t>1.9.1 Elaborar estratégia de mobilização de parceiros</t>
  </si>
  <si>
    <t xml:space="preserve">Resultado 3. Fortalecimento da estratégia de compensação de emissões de gases de efeito estufa (GEE) </t>
  </si>
  <si>
    <t>Resultado 4. Gestão eficiente do Projeto</t>
  </si>
  <si>
    <t>71400 -Contratos de Serviços - Individuais</t>
  </si>
  <si>
    <t>Consultoria pessoa física (senior)</t>
  </si>
  <si>
    <t>Resultado 4 - Gestão eficiente do Projeto</t>
  </si>
  <si>
    <t>Equipamentos e Mobiliário</t>
  </si>
  <si>
    <t xml:space="preserve">Subcontratos - Empresas </t>
  </si>
  <si>
    <t xml:space="preserve">Equipamentos TI </t>
  </si>
  <si>
    <t>Subtotal Produto 1.3</t>
  </si>
  <si>
    <t>Subtotal Produto 1.1</t>
  </si>
  <si>
    <t>Subtotal Produto 1.4</t>
  </si>
  <si>
    <t>Subtotal Produto 1.5</t>
  </si>
  <si>
    <t>Subtotal Produto 1.2</t>
  </si>
  <si>
    <t>Subtotal Produto 1.7</t>
  </si>
  <si>
    <t>Subtotal Produto 1.8</t>
  </si>
  <si>
    <t>Subtotal Produto 1.6</t>
  </si>
  <si>
    <t>Subtotal Produto 2.1</t>
  </si>
  <si>
    <t>Subtotal Produto 2.2</t>
  </si>
  <si>
    <t>Subtotal Produto 2.3</t>
  </si>
  <si>
    <t>Subtotal Produto 2.4</t>
  </si>
  <si>
    <t>Subtotal Produto 2.5</t>
  </si>
  <si>
    <t>Subtotal Produto 1.9</t>
  </si>
  <si>
    <t>Subtotal Produto 3.1</t>
  </si>
  <si>
    <t>Subtotal Produto 3.2</t>
  </si>
  <si>
    <t>Subtotal Produto 3.3</t>
  </si>
  <si>
    <t>Subtotal Produto 4.1</t>
  </si>
  <si>
    <t>Subtotal Produto 4.2</t>
  </si>
  <si>
    <t>Orçamento Total (US$)</t>
  </si>
  <si>
    <t>Orçamento 2015 (US$)</t>
  </si>
  <si>
    <t>Diárias internacionais</t>
  </si>
  <si>
    <t>71400 - Contratos de Serviços - Individuais</t>
  </si>
  <si>
    <t>72200 - Equipamento e Mobiliário</t>
  </si>
  <si>
    <t>001981 - PNUD</t>
  </si>
  <si>
    <t>71600 - Viagens</t>
  </si>
  <si>
    <t>72100 - Serviços Contratados - Empresas</t>
  </si>
  <si>
    <t>75100 - GMS</t>
  </si>
  <si>
    <t>72800 - Equipamentos TI</t>
  </si>
  <si>
    <t>Subtotal Resultado 1</t>
  </si>
  <si>
    <t>ATIVIDADES INDICATIVAS</t>
  </si>
  <si>
    <t>Insumos</t>
  </si>
  <si>
    <t>2.4.1 plano de trabalho e metodologia para a participação do Centro na construção da agenda de desenvolvimento global pós 2015 estabelecido</t>
  </si>
  <si>
    <t>Subtotal Resultado 2</t>
  </si>
  <si>
    <t>Subtotal Resultado 3</t>
  </si>
  <si>
    <t>Subtotal Resultado 4</t>
  </si>
  <si>
    <t>Cronograma 2014</t>
  </si>
  <si>
    <t>Cronograma 2013</t>
  </si>
  <si>
    <t>Resultados do Projeto</t>
  </si>
  <si>
    <t>Fonte de Financiamento</t>
  </si>
  <si>
    <t>Conta Contábil</t>
  </si>
  <si>
    <t>Orçamento 2013 (US$)</t>
  </si>
  <si>
    <t>Orçamento 2014 (US$)</t>
  </si>
  <si>
    <t>Subtotal - Resultado 1</t>
  </si>
  <si>
    <t>Subtotal - Resultado 2</t>
  </si>
  <si>
    <t>Subtotal - Resultado 3</t>
  </si>
  <si>
    <t>Subtotal - Resultado 4</t>
  </si>
  <si>
    <t xml:space="preserve">Valor unitário </t>
  </si>
  <si>
    <t>Quantidade</t>
  </si>
  <si>
    <t>Consultoria pessoa física</t>
  </si>
  <si>
    <t>Memória de Cálculo</t>
  </si>
  <si>
    <t>Subcontratos</t>
  </si>
  <si>
    <t>Período (meses)</t>
  </si>
  <si>
    <t>Passagens nacionais</t>
  </si>
  <si>
    <t>Diárias nacionais</t>
  </si>
  <si>
    <t>Passagens internacionais</t>
  </si>
  <si>
    <t>Diárias  internacionais</t>
  </si>
  <si>
    <t>Subtotal Projeto</t>
  </si>
  <si>
    <t>GMS</t>
  </si>
  <si>
    <t>Total</t>
  </si>
  <si>
    <t>Indicadores: número de pessoas envolvidas nas atividades realizadas por meio da plataforma de diálogos</t>
  </si>
  <si>
    <t>Subcontratos, consultoria, viagens</t>
  </si>
  <si>
    <t>Subcontratos, equipamentos, aluguel, viagens</t>
  </si>
  <si>
    <t>Consultoria, subcontratos, equipamentos, viagens</t>
  </si>
  <si>
    <t>Subcontratos, consultoria, equipamentos</t>
  </si>
  <si>
    <t xml:space="preserve">Metas (Ano 3) avaliação realizada e validada; </t>
  </si>
  <si>
    <t xml:space="preserve">  </t>
  </si>
  <si>
    <t>Metas (Ano 2) termo de referência para a avaliação desenvolvido; relatório de sistematização da metodologia elaborado</t>
  </si>
  <si>
    <t>PLANO DE TRABALHO ANUAL</t>
  </si>
  <si>
    <t>Número do Projeto:  BRA/</t>
  </si>
  <si>
    <t>Título do Projeto: Apoio à Implementação de Ações de Seguimento da Conferência das Nações Unidas sobre o Desenvolvimento Sustentável - Rio+20</t>
  </si>
  <si>
    <t>ATIVIDADES</t>
  </si>
  <si>
    <t>Fonte de Financiamento (Fundo)</t>
  </si>
  <si>
    <t>Doador</t>
  </si>
  <si>
    <t>Agência Implementadora</t>
  </si>
  <si>
    <t>Contas Contábeis</t>
  </si>
  <si>
    <t>Orçamento 
USD</t>
  </si>
  <si>
    <t>1 Trim</t>
  </si>
  <si>
    <t>2 Trim</t>
  </si>
  <si>
    <t>3 Trim</t>
  </si>
  <si>
    <t>4 Trim</t>
  </si>
  <si>
    <t>viagens, consultoria, subcontratos</t>
  </si>
  <si>
    <t>1.4.2 Elaborar planejamento detalhado, a partir do levantamento realizado</t>
  </si>
  <si>
    <t>1.4.3 Discutir e validar plano</t>
  </si>
  <si>
    <t>1.4.5 contratar empresas prestadoras de serviço</t>
  </si>
  <si>
    <t>1.8.2 Elaborar planejamento detalhado, a partir do levantamento realizado</t>
  </si>
  <si>
    <t>1.8.3 Discutir e validar plano</t>
  </si>
  <si>
    <t>Indicadores: percentual de cumprimento do planejamento</t>
  </si>
  <si>
    <t>Subcontratos, consultoria</t>
  </si>
  <si>
    <t>1.1.1 Elaborar minuta de concepção, objetivos e linhas de atuação do Centro</t>
  </si>
  <si>
    <t>1.4.1 Realizar levantamento de necessidades de estruturação física do Centro</t>
  </si>
  <si>
    <t>1.4.4 elaborar termos de referência para contratação de serviços/equipamentos relacionados à estruturação do Centro</t>
  </si>
  <si>
    <t>1.4.6 monitorar execução do plano de estruturação</t>
  </si>
  <si>
    <t>Indicadores: percentual de cumprimento do planejamento de estruturação do Centro</t>
  </si>
  <si>
    <t>Indicadores: volume de recursos mobilizados para o Centro</t>
  </si>
  <si>
    <t>Indicadores: percentual de cumprimento do planejamento relativo a orçamento e "staffing"</t>
  </si>
  <si>
    <t xml:space="preserve">Indicadores: número de parcerias estabelecidas    </t>
  </si>
  <si>
    <t>Metas (Ano 2) organograma e estratégia de funcionamento elaborados</t>
  </si>
  <si>
    <t>1.9.1 Elaborar estratégia de outreach</t>
  </si>
  <si>
    <t>1.8.1 Realizar levantamento de necessidades relacionadas a organização, orçamento e staffing</t>
  </si>
  <si>
    <t>1.7.4 Ferramentas digitais relacionadas ao intercâmbio de conhecimentos desenvolvidas</t>
  </si>
  <si>
    <t>1.7.3 Plano de comunicação elaborado e implementado</t>
  </si>
  <si>
    <t>1.7.2 Estratégia discutida e validada junto a atores relevantes</t>
  </si>
  <si>
    <t>1.7.1 Estratégia de comunicação e intercâmbio de conhecimentos para o Centro desenvolvida</t>
  </si>
  <si>
    <t>1.6.4 Desenvolver estratégia de sustentabilidade financeira do Centro</t>
  </si>
  <si>
    <t>1.6.3 Estabelecer parcerias voltadas ao financiamento do Centro</t>
  </si>
  <si>
    <t>1.6.2 Elaborar plano de financiamento do Centro</t>
  </si>
  <si>
    <t>1.6.1 Realizar levantamento de necessidades de financiamento do Centro, assim como de potenciais parceiros/doadores</t>
  </si>
  <si>
    <t>1.5.1 Elaborar minuta de marco legal para o Centro</t>
  </si>
  <si>
    <t>1.5.2 Debater e validar proposta junto a atores releventes</t>
  </si>
  <si>
    <t>1.5.3 Consolidar comentários recebidos e elaborar versão final da proposta de marco legal</t>
  </si>
  <si>
    <t>1.2.3 Consolidar comentários recebidos e elaborar versão final da proposta de arranjo de governança e implementação</t>
  </si>
  <si>
    <t>1.2.2 Debater e validar proposta junto a atores releventes</t>
  </si>
  <si>
    <t>1.2.1 Elaborar minuta de arranjos de governança e implementação do Centro</t>
  </si>
  <si>
    <t>2.1.1 Realizar avaliação do desenvolvimento do mecanismo de diálogos realizado durante a Conferência Rio +20</t>
  </si>
  <si>
    <t>2.1.2 Elaborar proposta de continuidade do mecanismo, por meio do Centro</t>
  </si>
  <si>
    <t>Viagens, Consultoria, subcontratos</t>
  </si>
  <si>
    <t>1.9.3 Discutir e validar plano</t>
  </si>
  <si>
    <t>Indicadores de Resultado como estabelecido na matriz de resultados e recursos do Documento de Programa para o País - DPP, incluindo marco zero (baseline) e metas:</t>
  </si>
  <si>
    <t>Linha de Serviço (service Line) aplicável do Plano Estratégico do PNUD (MYFF):</t>
  </si>
  <si>
    <t>PRODUTOS ESPERADOS</t>
  </si>
  <si>
    <t>INSUMOS</t>
  </si>
  <si>
    <t>MATRIZ DE RESULTADOS E RECURSOS</t>
  </si>
  <si>
    <t>METAS DE PRODUTO</t>
  </si>
  <si>
    <t>RESULTADOS ESPERADOS</t>
  </si>
  <si>
    <t>Subtotal</t>
  </si>
  <si>
    <t>2.2.3 Realizar levantamento de experiências de outros Centros semelhantes</t>
  </si>
  <si>
    <t>2.2.4 Rever/detalhar planejamento inicial de ações do Centro</t>
  </si>
  <si>
    <t>2.4.2 Consultas e estudos para elaboração de subsídios à agenda global pós 2015 realizados</t>
  </si>
  <si>
    <t>2.4.3  Sistemática de acompanhamento das discussões sobre a agenda de desenvolvimento global desenvolvida</t>
  </si>
  <si>
    <t>2.5.1 Estratégia para estabelecimento de processo de memória/legado da Conferência Rio +20 e Eco 92 concebida</t>
  </si>
  <si>
    <t xml:space="preserve">2.5.2 Material referente às conferências sistematizado </t>
  </si>
  <si>
    <t xml:space="preserve">2.5.3  Material sobre as Conferências disseminado </t>
  </si>
  <si>
    <t>3.1.1 Realizar avaliação do desenvolvimento da metodologia  durante a Conferência Rio +20</t>
  </si>
  <si>
    <t>3.1.2 Disseminar e validar a avaliação junto a atores relevantes</t>
  </si>
  <si>
    <t>3.1.3 Elaborar relatório de sistematização da metodologia aplicada durante a Conferência</t>
  </si>
  <si>
    <t>3.2.1 Rever resultados da avaliação da aplicação do mecanismo durante a Conferência</t>
  </si>
  <si>
    <t>3.2.2 Elaborar proposta de novas aplicações do mecanismo - com foco em entidades públicas, privadas e grandes eventos - a partir dos resultados da avaliação</t>
  </si>
  <si>
    <t>3.2.3 Disseminar e validar proposta junto a atores relevantes</t>
  </si>
  <si>
    <t>3.2.4 Desenvolver iniciativas piloto de novas aplicações do mecanismo</t>
  </si>
  <si>
    <t xml:space="preserve">4.1.1 Selecionar e contratar equipe </t>
  </si>
  <si>
    <t>4.1.2 Capacitar equipe para gestão do projeto</t>
  </si>
  <si>
    <t>4.1.3 Elaborar e implantar estratégia de monitoramento e avaliação</t>
  </si>
  <si>
    <t>4.1.4 realizar ações de monitoramento do projeto</t>
  </si>
  <si>
    <t xml:space="preserve">4.1.5 elaborar relatório final do projeto </t>
  </si>
  <si>
    <t>1.1.2 Debater e validar proposta junto a atores releventes</t>
  </si>
  <si>
    <t>1.1.3 Consolidar comentários recebidos e elaborar versão final da proposta de concepção, objetivos e linhas de atuação do Centro</t>
  </si>
  <si>
    <t>1.9.4  Monitorar implementação da estratégia</t>
  </si>
  <si>
    <t>1.9.2 Elaborar planejamento detalhado, a partir da estratégia definida</t>
  </si>
  <si>
    <t>3.3.1 Rever resultados da avaliação da aplicação do mecanismo durante a Conferência</t>
  </si>
  <si>
    <t>3.3.2 Elaborar proposta de novas aplicações do mecanismo - com foco em compensação individual - , a partir dos resultados da avaliação</t>
  </si>
  <si>
    <t>3.3.3 Disseminar e validar proposta junto a atores relevantes</t>
  </si>
  <si>
    <t>3.3.4 Desenvolver iniciativas piloto de novas aplicações do mecanismo</t>
  </si>
  <si>
    <t>4.1.6 auditoria do projeto</t>
  </si>
  <si>
    <t xml:space="preserve">4.2.1 Elaborar plano de implantação dos escritórios de gerenciamento </t>
  </si>
  <si>
    <t>4.2.2 Elaborar termos de referência para implantação dos escritórios</t>
  </si>
  <si>
    <t>4.2.3 Firmar contratos relacionados à infra-estrutura dos escritórios</t>
  </si>
  <si>
    <r>
      <t xml:space="preserve">Resultado Geral - </t>
    </r>
    <r>
      <rPr>
        <sz val="10"/>
        <rFont val="Arial"/>
        <family val="0"/>
      </rPr>
      <t>CPD/UNDAF</t>
    </r>
  </si>
  <si>
    <r>
      <t xml:space="preserve">Estratégia de parcerias </t>
    </r>
    <r>
      <rPr>
        <i/>
        <sz val="10"/>
        <rFont val="Arial"/>
        <family val="2"/>
      </rPr>
      <t>(escopo de atuação geográfica do projeto e articulação com seus diversos atores):</t>
    </r>
  </si>
  <si>
    <t>Título do Projeto e Identificação no Atlas (ATLAS ID): BRA/xx/0xx - Apoio à Implementação de Ações de Seguimento da Conferência das Nações Unidas sobre o Desenvolvimento Sustentável - Rio+20</t>
  </si>
  <si>
    <t>Valor estimado USD</t>
  </si>
  <si>
    <t xml:space="preserve">ATIVIDADES </t>
  </si>
  <si>
    <t xml:space="preserve">Produto 1.1 Concepção, objetivos, funções e linhas de atuação iniciais do Centro Rio+ definidos </t>
  </si>
  <si>
    <t>2.1.3 Acompanhar atividades realizadas no contexto do mecanismo de diálogos</t>
  </si>
  <si>
    <t>2.1.4 Elaborar proposta de sustentabilidade para o mecanismo de diálogos, mesmo após o término do projeto</t>
  </si>
  <si>
    <t>2.2.1 Estabelecer mecanismos de consulta para detalhamento das atividades iniciais do Centro</t>
  </si>
  <si>
    <t>2.2.2 Sistematizar resultado das consultas</t>
  </si>
  <si>
    <t>Resultado 1. Estrutura do Centro Mundial para o Desenvolvimento Sustentável - Centro Rio+ definida  e apoiada politicamente e financeiramente por um grupo sólido de parceiros no Brasil e no exterior</t>
  </si>
  <si>
    <t>Indicador: organograma e estratégia de funcionamento validados</t>
  </si>
  <si>
    <t>Meta (Ano 1) Minuta de documento contendo concepção, objetivos e linhas de atuação do Centro</t>
  </si>
  <si>
    <t xml:space="preserve">Meta (Ano 2)  Plano estratégico para o Centro elaborado e aprovado </t>
  </si>
  <si>
    <t>Meta (Ano 3) Linhas de atuação iniciais do centro detalhadas</t>
  </si>
  <si>
    <t>Meta (Ano 1) Minuta de documento contendo arranjos de governança e gestão do Centro</t>
  </si>
  <si>
    <t>Meta (Ano 3) organograma e estratégia de funcionamento validados</t>
  </si>
  <si>
    <t>Meta (Ano 1) N/A</t>
  </si>
  <si>
    <t>Meta (Ano 1) Plano de estruturação desenvolvido</t>
  </si>
  <si>
    <t>Meta (Ano 2) Plano de estruturação implementado</t>
  </si>
  <si>
    <t>Meta (Ano 3) Estrutura física inicial do Centro em funcionamento.</t>
  </si>
  <si>
    <t xml:space="preserve">Meta (Ano 1) Estudos preliminares sobre futuro marco legal realizados </t>
  </si>
  <si>
    <t>Meta (Ano 2) Proposta de marco legal elaborada</t>
  </si>
  <si>
    <t>Meta (Ano 3) Proposta de marco legal validada</t>
  </si>
  <si>
    <t>Meta (Ano 1) Potenciais parceiros identificados e estudos preliminares de financiamento realizados</t>
  </si>
  <si>
    <t>Indicador: marco legal aprovado</t>
  </si>
  <si>
    <t>Meta (Ano 2) levantamento de necessidades de financiamento e potenciais parceiros realizado</t>
  </si>
  <si>
    <t>Meta (Ano 3) plano de financiamento desenvolvido; parcerias estabelecidas estratégia de sustentabilidade financeira concebida</t>
  </si>
  <si>
    <t>Meta (Ano 2) Estratégia de comunicação e intercâmbio de conhecimentos validada</t>
  </si>
  <si>
    <t>Meta (Ano 1) Estratégia de comunicação e intercâmbio de conhecimentos elaborada</t>
  </si>
  <si>
    <t>Meta (Ano 3) Plano de comunicação implementado; Ferramenta de intercâmbio de conhecimento desenvolvida</t>
  </si>
  <si>
    <t>Meta (Ano 2) Levantamento realizado; proposta elaborada e discutida junto a parceiros</t>
  </si>
  <si>
    <t>Meta (Ano 3) proposta validada</t>
  </si>
  <si>
    <t>Meta (Ano 1) estratégia de mobilização de parceiros elaborada</t>
  </si>
  <si>
    <t>Meta (Ano 2) estratégia de mobilização de parceiros validada; parcerias estabelecidas</t>
  </si>
  <si>
    <t>Meta (Ano 1) Avaliação da implementação do mecanismo de diálogos realizada durante a Conferência Rio +20</t>
  </si>
  <si>
    <t>Meta (Ano 2) Proposta de continuidade da implementação do mecanismo via Centro elaborada</t>
  </si>
  <si>
    <t>Meta (Ano 3) Atividades desenvolvida no âmbito da plataforma de diálogos monitoradas; estratégia de continuidade da implementação pós término do projeto desenvolvida</t>
  </si>
  <si>
    <t>Meta (Ano 1) Metodologia participativa para detalhamento das ações iniciais do Centro desenvolvida</t>
  </si>
  <si>
    <t>Meta (Ano 2) Processo de consulta realizado; levantamento de experiências nacionais/internacionais semelhantes realizado; planejamento de ações prioritárias realizado e validado</t>
  </si>
  <si>
    <t>Meta (Ano 3) implementação do plano monitorada</t>
  </si>
  <si>
    <t>Meta (Ano 1) plano de trabalho e metodologia definidos; estudos iniciais realizados</t>
  </si>
  <si>
    <t>Meta (Ano 2)  consultas e estudos realizados</t>
  </si>
  <si>
    <t>Meta (Ano 3)  subsídios produzidos pelo Centro ao processo de discussão sistematizados e disseminados</t>
  </si>
  <si>
    <t>Meta (Ano 1) Estratégia para ações de sistematização definida</t>
  </si>
  <si>
    <t>Meta (Ano 3) Material sobre a conferência disseminado</t>
  </si>
  <si>
    <t>Meta (Ano 2) Material sobre a conferência sistematizado</t>
  </si>
  <si>
    <t>Indicador: número de documentos técnicos gerados e atores envolvidos no processo de discussão da agenda, por meio do Centro</t>
  </si>
  <si>
    <t>Indicador: percentual das ações desenvolvidas no âmbito da conferência Rio +20 sistematizadas e disseminadas</t>
  </si>
  <si>
    <t>Indicador: percentual de sucesso da avaliação de aplicação da metodologia durante a Rio +20</t>
  </si>
  <si>
    <t>Indicador: número de novas aplicações da metodologia - com foco em compensação individual realizadas</t>
  </si>
  <si>
    <t>Indicador: número de novas aplicações da metodologia - com foco em compensação individual - realizadas</t>
  </si>
  <si>
    <t>Indicador: percentual de cumprimento do plano de trabalho do projeto</t>
  </si>
  <si>
    <t xml:space="preserve">Indicador: escritórios em funcionamento </t>
  </si>
  <si>
    <t>Meta (Ano 3) escritórios em funcionamento</t>
  </si>
  <si>
    <t>Meta (ano 2) escritório de Brasilia implantado e escritorio do Rio de Janeiro em funcionamento</t>
  </si>
  <si>
    <t>Meta (ano 1) Plano de implantação dos escritórios elaborado; escritório (sede provisoria) do Rio de Janeiro implantado</t>
  </si>
  <si>
    <t>Meta (Ano 3) ações de monitoramento do projeto desenvolvidas; avaliação final do projeto realizada</t>
  </si>
  <si>
    <t>Meta (Ano 2) ações de monitoramento do projeto desenvolvidas</t>
  </si>
  <si>
    <t xml:space="preserve">Meta (Ano 1) Equipe selecionada e contratada; equipe capacitada para gestão do projeto; </t>
  </si>
  <si>
    <t>Meta (Ano 3) Iniciativas piloto de novas aplicações do mecanismo desenvolvidas</t>
  </si>
  <si>
    <t>Meta (Ano 2) Proposta de novas aplicações do mecanismo elaborada e validada</t>
  </si>
  <si>
    <t>Meta (Ano 1) Proposta de novas aplicações do mecanismo identificadas</t>
  </si>
  <si>
    <t>Cronograma 2015</t>
  </si>
  <si>
    <t>Meta (Ano 2) Pelo menos três estudos realizados</t>
  </si>
  <si>
    <t>Meta (Ano 1) Pelo menos dois estudos realizados</t>
  </si>
  <si>
    <t>Indicador: estudos gerados e divulgados</t>
  </si>
  <si>
    <t xml:space="preserve">1.3.1 Realizar estudos sobre a dimensão social do Desenvolvimento Sustentável com ênfase na proteção social e inclusão produtiva, segurança alimentar e ambiental. </t>
  </si>
  <si>
    <t>1.3.2  Divulgar os estudos realizados, inclusive por meio de seminário</t>
  </si>
  <si>
    <t>Meta (Ano 3) Estudos divulgados</t>
  </si>
  <si>
    <t>2.3.1 Definir plano de trabalho sobre as ações</t>
  </si>
  <si>
    <t>Meta (Ano 1) Pelo menos dois estudos e/ou seminários realizados</t>
  </si>
  <si>
    <t>Meta (Ano 2) Pelo menos dois estudos e/ou seminários realizados</t>
  </si>
  <si>
    <t>Meta (Ano 3) Pelo menos dois estudos e/ou seminários realizados</t>
  </si>
  <si>
    <t>Indicadores: conhecimentos gerados e divulgados</t>
  </si>
  <si>
    <t>Indicadores: consultas e mapeamento realizados</t>
  </si>
  <si>
    <t>2.3.2 Realizar estudos e/ou seminários para geração de conhecimentos sobre as dimensões do desenvolvimento sustentável</t>
  </si>
  <si>
    <t xml:space="preserve">2.3.3 Disseminar os conhecimentos gerados </t>
  </si>
  <si>
    <t>2.4.1 Plano de trabalho e metodologia para a participação do Centro na construção da agenda de desenvolvimento global pós 2015 estabelecido</t>
  </si>
  <si>
    <t>Indicador: Planejamento conceitual final do Centro definido e validado</t>
  </si>
  <si>
    <t>1.3.2 Divulgar os estudos realizados, inclusive por meio de seminário</t>
  </si>
  <si>
    <t xml:space="preserve">2.3.1 Definir plano de trabalho sobre as ações </t>
  </si>
  <si>
    <t>Gestão e Monitoramento do Projeto</t>
  </si>
  <si>
    <t>61200 - Gestão e Monitoramento do Projeto</t>
  </si>
  <si>
    <t>61200 - Gestão e Monitoramento do Projeto - PF</t>
  </si>
  <si>
    <t>Produto 2.2. Consultas e mapeamento de ações iniciais, identificadas como prioritárias para o Centro Rio+, realizados</t>
  </si>
  <si>
    <t>Produto 2.1. Mecanismos de continuidade dos debates dos Diálogos sobre Desenvolvimento Sustentável implementados, em caráter piloto</t>
  </si>
  <si>
    <t>Produto 1.8. Propostas técnicas para a organização, o orçamento e os recursos humanos necessários ao futuro estabelecimento do Centro Rio+ elaboradas e submetidas aos parceiros</t>
  </si>
  <si>
    <t xml:space="preserve">Produto 1.7. Estratégia de comunicação e intercâmbio de conhecimentos definida no contexto da futura implantação do Centro Rio+  </t>
  </si>
  <si>
    <t>Produto 1.6.  Estudos de alternativas para a definição futura dos mecanismos de financiamento realizados</t>
  </si>
  <si>
    <t>Produto 1.5. Estudos de alternativas para a definição futura de marco legal Centro Rio+ realizados</t>
  </si>
  <si>
    <t>Produto 1.4. Estruturação física inicial do Centro Rio+ planejada e implantada pelo PNUD</t>
  </si>
  <si>
    <t>Produto 1.3.  Produção de ampla base de conhecimento sobre a dimensão social do desenvolvimento sustentável e sua intersecção com as dimensões econômica e ambiental</t>
  </si>
  <si>
    <t>Produto 1.2. Arranjos de governança e de gestão do Centro Rio+ definidos</t>
  </si>
  <si>
    <t xml:space="preserve">Produto 1.1. Concepção, objetivos, funções e linhas de atuação iniciais do Centro Rio+ definidos </t>
  </si>
  <si>
    <t>Produto 3.1. Metodologia de mensuração e mitigação das emissões de gases de efeito estufa aplicada durante a Rio +20 sistematizada</t>
  </si>
  <si>
    <t>Produto 3.2. Mecanismos voluntários de compensação de emissões de gases de efeito estufa resultantes de atividades de entidades públicas e privadas, bem como de grandes eventos, estruturados</t>
  </si>
  <si>
    <t>Produto 3.3. Mecanismos voluntários de compensação individual de emissões de gases de efeito estufa estruturados</t>
  </si>
  <si>
    <t>Produto 4.1.  Projeto monitorado, avaliado e intercâmbio de conhecimentos promovido</t>
  </si>
  <si>
    <t>Produto 4.2. Estruturação pelo PNUD dos escritórios de gerenciamento do projeto em Brasília e no Rio de Janeiro</t>
  </si>
  <si>
    <t>00012 - PNUD</t>
  </si>
  <si>
    <t xml:space="preserve">    X</t>
  </si>
  <si>
    <t>X</t>
  </si>
  <si>
    <t xml:space="preserve"> X</t>
  </si>
  <si>
    <t>1.4.5 Contratar empresas prestadoras de serviço</t>
  </si>
  <si>
    <t>1.4.4 Elaborar termos de referência para contratação de serviços/equipamentos relacionados à estruturação do Centro</t>
  </si>
  <si>
    <t>1.4.6 Monitorar execução do plano de estruturação</t>
  </si>
  <si>
    <t>11964 - PNUD</t>
  </si>
  <si>
    <t>11999 - PNUD</t>
  </si>
  <si>
    <t>ACTIVITY19 Produto 4.2 Estruturação pelo PNUD dos escritórios de gerenciamento do projeto em Brasília e no Rio de Janeiro</t>
  </si>
  <si>
    <r>
      <rPr>
        <b/>
        <sz val="9"/>
        <color indexed="10"/>
        <rFont val="Arial"/>
        <family val="2"/>
      </rPr>
      <t>ACTIVITY5</t>
    </r>
    <r>
      <rPr>
        <b/>
        <sz val="9"/>
        <color indexed="8"/>
        <rFont val="Arial"/>
        <family val="2"/>
      </rPr>
      <t xml:space="preserve"> Produto 1.5 Estudos de alternativas para a definição futura do marco legal para o Centro Rio+ realizados</t>
    </r>
  </si>
  <si>
    <r>
      <rPr>
        <b/>
        <sz val="9"/>
        <color indexed="10"/>
        <rFont val="Arial"/>
        <family val="2"/>
      </rPr>
      <t>ACTIVITY4</t>
    </r>
    <r>
      <rPr>
        <b/>
        <sz val="9"/>
        <color indexed="8"/>
        <rFont val="Arial"/>
        <family val="2"/>
      </rPr>
      <t xml:space="preserve"> Produto 1.4 Estruturação física inicial do Centro Rio+ planejada e implantada pelo PNUD</t>
    </r>
  </si>
  <si>
    <r>
      <rPr>
        <b/>
        <sz val="9"/>
        <color indexed="10"/>
        <rFont val="Arial"/>
        <family val="2"/>
      </rPr>
      <t>ACTIVITY3</t>
    </r>
    <r>
      <rPr>
        <b/>
        <sz val="9"/>
        <color indexed="8"/>
        <rFont val="Arial"/>
        <family val="2"/>
      </rPr>
      <t xml:space="preserve"> Produto 1.3  Produção de ampla base de conhecimento sobre a dimensão social do desenvolvimento sustentável e sua intersecção com as dimensões econômica e ambiental</t>
    </r>
  </si>
  <si>
    <r>
      <rPr>
        <b/>
        <sz val="9"/>
        <color indexed="10"/>
        <rFont val="Arial"/>
        <family val="2"/>
      </rPr>
      <t>ACTIVITY2</t>
    </r>
    <r>
      <rPr>
        <b/>
        <sz val="9"/>
        <color indexed="8"/>
        <rFont val="Arial"/>
        <family val="2"/>
      </rPr>
      <t xml:space="preserve"> Produto 1.2 Arranjo de governança e gestão do Centro Rio+ definido</t>
    </r>
  </si>
  <si>
    <r>
      <rPr>
        <b/>
        <sz val="9"/>
        <color indexed="10"/>
        <rFont val="Arial"/>
        <family val="2"/>
      </rPr>
      <t>ACTIVITY1</t>
    </r>
    <r>
      <rPr>
        <b/>
        <sz val="9"/>
        <color indexed="8"/>
        <rFont val="Arial"/>
        <family val="2"/>
      </rPr>
      <t xml:space="preserve"> Produto 1.1 Concepção, objetivos, funções e linhas de atuação iniciais do Centro Rio+ definidos </t>
    </r>
  </si>
  <si>
    <r>
      <rPr>
        <b/>
        <sz val="9"/>
        <color indexed="10"/>
        <rFont val="Arial"/>
        <family val="2"/>
      </rPr>
      <t>ACTIVITY6</t>
    </r>
    <r>
      <rPr>
        <b/>
        <sz val="9"/>
        <color indexed="8"/>
        <rFont val="Arial"/>
        <family val="2"/>
      </rPr>
      <t xml:space="preserve"> Produto 1.6  Estudos de alternativas para a definição futura dos mecanismos de financiamento realizados</t>
    </r>
  </si>
  <si>
    <r>
      <rPr>
        <b/>
        <sz val="9"/>
        <color indexed="10"/>
        <rFont val="Arial"/>
        <family val="2"/>
      </rPr>
      <t>ACTIVITY7</t>
    </r>
    <r>
      <rPr>
        <b/>
        <sz val="9"/>
        <color indexed="8"/>
        <rFont val="Arial"/>
        <family val="2"/>
      </rPr>
      <t xml:space="preserve"> Produto 1.7 Estratégia de comunicação e intercâmbio de conhecimentos definida no contexto da futura implantação do Centro Rio+</t>
    </r>
  </si>
  <si>
    <r>
      <rPr>
        <b/>
        <sz val="9"/>
        <color indexed="10"/>
        <rFont val="Arial"/>
        <family val="2"/>
      </rPr>
      <t>ACTIVITY8</t>
    </r>
    <r>
      <rPr>
        <b/>
        <sz val="9"/>
        <color indexed="8"/>
        <rFont val="Arial"/>
        <family val="2"/>
      </rPr>
      <t xml:space="preserve"> Produto 1.8 Propostas técnicas para a organização, o orçamento e os recursos humanos necessários ao futuro funcionamento do Centro Rio+ elaboradas e submetidas aos parceiros</t>
    </r>
  </si>
  <si>
    <r>
      <rPr>
        <b/>
        <sz val="9"/>
        <color indexed="10"/>
        <rFont val="Arial"/>
        <family val="2"/>
      </rPr>
      <t>ACTIVITY9</t>
    </r>
    <r>
      <rPr>
        <b/>
        <sz val="9"/>
        <color indexed="8"/>
        <rFont val="Arial"/>
        <family val="2"/>
      </rPr>
      <t xml:space="preserve"> Produto 1.9.  Estratégia de mobilização de parceiros adicionais, no Brasil e no exterior, e relação com outros centros de relevância elaborada</t>
    </r>
  </si>
  <si>
    <r>
      <rPr>
        <b/>
        <sz val="9"/>
        <color indexed="10"/>
        <rFont val="Arial"/>
        <family val="2"/>
      </rPr>
      <t>ACTIVITY10</t>
    </r>
    <r>
      <rPr>
        <b/>
        <sz val="9"/>
        <color indexed="8"/>
        <rFont val="Arial"/>
        <family val="2"/>
      </rPr>
      <t xml:space="preserve"> Produto 2.1 Mecanismos de continuidade dos debates dos Diálogos sobre Desenvolvimento Sustentável implementados, em caráter piloto</t>
    </r>
  </si>
  <si>
    <r>
      <rPr>
        <b/>
        <sz val="9"/>
        <color indexed="10"/>
        <rFont val="Arial"/>
        <family val="2"/>
      </rPr>
      <t>ACTIVITY11</t>
    </r>
    <r>
      <rPr>
        <b/>
        <sz val="9"/>
        <color indexed="8"/>
        <rFont val="Arial"/>
        <family val="2"/>
      </rPr>
      <t xml:space="preserve"> Produto 2.2 Consultas e mapeamento de ações iniciais, identificadas como prioritárias para o Centro Rio+, realizados</t>
    </r>
  </si>
  <si>
    <r>
      <rPr>
        <b/>
        <sz val="9"/>
        <color indexed="10"/>
        <rFont val="Arial"/>
        <family val="2"/>
      </rPr>
      <t>ACTIVITY12</t>
    </r>
    <r>
      <rPr>
        <b/>
        <sz val="9"/>
        <color indexed="8"/>
        <rFont val="Arial"/>
        <family val="2"/>
      </rPr>
      <t xml:space="preserve"> Produto 2.3. Ações de geração e de disseminação de conhecimentos sobre as dimensões do desenvolvimento sustentável promovidas</t>
    </r>
  </si>
  <si>
    <r>
      <rPr>
        <b/>
        <sz val="9"/>
        <color indexed="10"/>
        <rFont val="Arial"/>
        <family val="2"/>
      </rPr>
      <t>ACTIVITY13</t>
    </r>
    <r>
      <rPr>
        <b/>
        <sz val="9"/>
        <color indexed="8"/>
        <rFont val="Arial"/>
        <family val="2"/>
      </rPr>
      <t xml:space="preserve"> Produto 2.4. Subsídios técnicos para as discussões sobre a agenda de desenvolvimento global pós-2015 produzidos e sistematizados</t>
    </r>
  </si>
  <si>
    <r>
      <rPr>
        <b/>
        <sz val="9"/>
        <color indexed="10"/>
        <rFont val="Arial"/>
        <family val="2"/>
      </rPr>
      <t>ACTIVITY14</t>
    </r>
    <r>
      <rPr>
        <b/>
        <sz val="9"/>
        <color indexed="8"/>
        <rFont val="Arial"/>
        <family val="2"/>
      </rPr>
      <t xml:space="preserve"> Produto 2.5. Metodologia de sistematização de conhecimento e arquivo, bem como de divulgação, da documentação referente à realização da Rio+20 elaborada e testada</t>
    </r>
  </si>
  <si>
    <r>
      <rPr>
        <b/>
        <sz val="9"/>
        <color indexed="10"/>
        <rFont val="Arial"/>
        <family val="2"/>
      </rPr>
      <t>ACTIVITY15</t>
    </r>
    <r>
      <rPr>
        <b/>
        <sz val="9"/>
        <color indexed="8"/>
        <rFont val="Arial"/>
        <family val="2"/>
      </rPr>
      <t xml:space="preserve"> Produto 3.1 Metodologia de mensuração e mitigação das emissões de gases de efeito estufa aplicada durante a Rio +20 sistematizada</t>
    </r>
  </si>
  <si>
    <r>
      <rPr>
        <b/>
        <sz val="9"/>
        <color indexed="10"/>
        <rFont val="Arial"/>
        <family val="2"/>
      </rPr>
      <t>ACTIVITY16</t>
    </r>
    <r>
      <rPr>
        <b/>
        <sz val="9"/>
        <color indexed="8"/>
        <rFont val="Arial"/>
        <family val="2"/>
      </rPr>
      <t xml:space="preserve"> Produto 3.2 Mecanismos voluntários de compensação de emissões de gases de efeito estufa resultantes de atividades de entidades públicas e privadas, bem como de grandes eventos, estruturados</t>
    </r>
  </si>
  <si>
    <r>
      <rPr>
        <b/>
        <sz val="9"/>
        <color indexed="10"/>
        <rFont val="Arial"/>
        <family val="2"/>
      </rPr>
      <t>ACTIVITY17</t>
    </r>
    <r>
      <rPr>
        <b/>
        <sz val="9"/>
        <color indexed="8"/>
        <rFont val="Arial"/>
        <family val="2"/>
      </rPr>
      <t xml:space="preserve"> Produto 3.3 Mecanismos voluntários de compensação individual de emissões de gases de efeito estufa estruturados</t>
    </r>
  </si>
  <si>
    <r>
      <rPr>
        <b/>
        <sz val="9"/>
        <color indexed="10"/>
        <rFont val="Arial"/>
        <family val="2"/>
      </rPr>
      <t>ACTIVITY18</t>
    </r>
    <r>
      <rPr>
        <b/>
        <sz val="9"/>
        <color indexed="8"/>
        <rFont val="Arial"/>
        <family val="2"/>
      </rPr>
      <t xml:space="preserve"> Produto 4.1  Projeto monitorado, avaliado e intercâmbio de conhecimentos promovido</t>
    </r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</si>
</sst>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"/>
    <numFmt numFmtId="189" formatCode="#,##0.00_ ;[Red]\-#,##0.00\ 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4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3" fillId="0" borderId="3" applyNumberFormat="0" applyFill="0" applyAlignment="0" applyProtection="0"/>
    <xf numFmtId="0" fontId="2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30" borderId="16" xfId="0" applyFont="1" applyFill="1" applyBorder="1" applyAlignment="1">
      <alignment horizontal="justify" vertical="center" wrapText="1"/>
    </xf>
    <xf numFmtId="0" fontId="6" fillId="30" borderId="16" xfId="0" applyFont="1" applyFill="1" applyBorder="1" applyAlignment="1">
      <alignment horizontal="justify" vertical="center" wrapText="1"/>
    </xf>
    <xf numFmtId="0" fontId="9" fillId="30" borderId="16" xfId="0" applyFont="1" applyFill="1" applyBorder="1" applyAlignment="1">
      <alignment horizontal="center" vertical="center" wrapText="1"/>
    </xf>
    <xf numFmtId="4" fontId="6" fillId="30" borderId="16" xfId="0" applyNumberFormat="1" applyFont="1" applyFill="1" applyBorder="1" applyAlignment="1">
      <alignment horizontal="right" vertical="center" wrapText="1"/>
    </xf>
    <xf numFmtId="0" fontId="7" fillId="30" borderId="12" xfId="0" applyFont="1" applyFill="1" applyBorder="1" applyAlignment="1">
      <alignment vertical="center" wrapText="1"/>
    </xf>
    <xf numFmtId="0" fontId="7" fillId="30" borderId="12" xfId="0" applyFont="1" applyFill="1" applyBorder="1" applyAlignment="1">
      <alignment horizontal="justify" vertical="center" wrapText="1"/>
    </xf>
    <xf numFmtId="0" fontId="6" fillId="30" borderId="12" xfId="0" applyFont="1" applyFill="1" applyBorder="1" applyAlignment="1">
      <alignment horizontal="justify" vertical="center" wrapText="1"/>
    </xf>
    <xf numFmtId="0" fontId="9" fillId="30" borderId="12" xfId="0" applyFont="1" applyFill="1" applyBorder="1" applyAlignment="1">
      <alignment horizontal="center" vertical="center" wrapText="1"/>
    </xf>
    <xf numFmtId="4" fontId="6" fillId="30" borderId="12" xfId="0" applyNumberFormat="1" applyFont="1" applyFill="1" applyBorder="1" applyAlignment="1">
      <alignment horizontal="right" vertical="center" wrapText="1"/>
    </xf>
    <xf numFmtId="0" fontId="7" fillId="30" borderId="11" xfId="0" applyFont="1" applyFill="1" applyBorder="1" applyAlignment="1">
      <alignment vertical="center" wrapText="1"/>
    </xf>
    <xf numFmtId="0" fontId="7" fillId="30" borderId="11" xfId="0" applyFont="1" applyFill="1" applyBorder="1" applyAlignment="1">
      <alignment horizontal="justify" vertical="center" wrapText="1"/>
    </xf>
    <xf numFmtId="0" fontId="6" fillId="30" borderId="11" xfId="0" applyFont="1" applyFill="1" applyBorder="1" applyAlignment="1">
      <alignment horizontal="justify" vertical="center" wrapText="1"/>
    </xf>
    <xf numFmtId="0" fontId="9" fillId="30" borderId="11" xfId="0" applyFont="1" applyFill="1" applyBorder="1" applyAlignment="1">
      <alignment horizontal="center" vertical="center" wrapText="1"/>
    </xf>
    <xf numFmtId="4" fontId="6" fillId="30" borderId="1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31" borderId="10" xfId="0" applyNumberFormat="1" applyFont="1" applyFill="1" applyBorder="1" applyAlignment="1">
      <alignment vertical="center" wrapText="1"/>
    </xf>
    <xf numFmtId="40" fontId="5" fillId="32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0" fontId="0" fillId="0" borderId="10" xfId="44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8" borderId="10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horizontal="justify" vertical="center" wrapText="1"/>
    </xf>
    <xf numFmtId="0" fontId="1" fillId="8" borderId="10" xfId="0" applyFont="1" applyFill="1" applyBorder="1" applyAlignment="1">
      <alignment vertical="center" wrapText="1"/>
    </xf>
    <xf numFmtId="4" fontId="1" fillId="8" borderId="10" xfId="0" applyNumberFormat="1" applyFont="1" applyFill="1" applyBorder="1" applyAlignment="1">
      <alignment vertical="center" wrapText="1"/>
    </xf>
    <xf numFmtId="40" fontId="1" fillId="8" borderId="10" xfId="44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justify" vertical="center" wrapText="1"/>
    </xf>
    <xf numFmtId="0" fontId="0" fillId="30" borderId="10" xfId="0" applyFill="1" applyBorder="1" applyAlignment="1">
      <alignment vertical="center" wrapText="1"/>
    </xf>
    <xf numFmtId="4" fontId="1" fillId="30" borderId="10" xfId="0" applyNumberFormat="1" applyFont="1" applyFill="1" applyBorder="1" applyAlignment="1">
      <alignment vertical="center" wrapText="1"/>
    </xf>
    <xf numFmtId="40" fontId="1" fillId="30" borderId="10" xfId="44" applyNumberFormat="1" applyFont="1" applyFill="1" applyBorder="1" applyAlignment="1">
      <alignment vertical="center" wrapText="1"/>
    </xf>
    <xf numFmtId="40" fontId="0" fillId="0" borderId="10" xfId="0" applyNumberFormat="1" applyBorder="1" applyAlignment="1">
      <alignment vertical="center" wrapText="1"/>
    </xf>
    <xf numFmtId="40" fontId="1" fillId="8" borderId="10" xfId="0" applyNumberFormat="1" applyFont="1" applyFill="1" applyBorder="1" applyAlignment="1">
      <alignment vertical="center" wrapText="1"/>
    </xf>
    <xf numFmtId="40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40" fontId="1" fillId="30" borderId="10" xfId="0" applyNumberFormat="1" applyFont="1" applyFill="1" applyBorder="1" applyAlignment="1">
      <alignment vertical="center" wrapText="1"/>
    </xf>
    <xf numFmtId="40" fontId="0" fillId="31" borderId="10" xfId="0" applyNumberFormat="1" applyFill="1" applyBorder="1" applyAlignment="1">
      <alignment vertical="center" wrapText="1"/>
    </xf>
    <xf numFmtId="40" fontId="0" fillId="32" borderId="10" xfId="0" applyNumberForma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7" fontId="0" fillId="0" borderId="0" xfId="42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77" fontId="0" fillId="0" borderId="0" xfId="42" applyFont="1" applyAlignment="1">
      <alignment/>
    </xf>
    <xf numFmtId="3" fontId="1" fillId="32" borderId="18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30" borderId="18" xfId="0" applyNumberFormat="1" applyFont="1" applyFill="1" applyBorder="1" applyAlignment="1">
      <alignment/>
    </xf>
    <xf numFmtId="0" fontId="1" fillId="30" borderId="19" xfId="0" applyFont="1" applyFill="1" applyBorder="1" applyAlignment="1">
      <alignment vertical="center" wrapText="1"/>
    </xf>
    <xf numFmtId="3" fontId="1" fillId="30" borderId="20" xfId="0" applyNumberFormat="1" applyFont="1" applyFill="1" applyBorder="1" applyAlignment="1">
      <alignment/>
    </xf>
    <xf numFmtId="0" fontId="1" fillId="8" borderId="19" xfId="0" applyFont="1" applyFill="1" applyBorder="1" applyAlignment="1">
      <alignment vertical="center" wrapText="1"/>
    </xf>
    <xf numFmtId="3" fontId="1" fillId="8" borderId="20" xfId="0" applyNumberFormat="1" applyFont="1" applyFill="1" applyBorder="1" applyAlignment="1">
      <alignment/>
    </xf>
    <xf numFmtId="177" fontId="0" fillId="0" borderId="10" xfId="42" applyFont="1" applyBorder="1" applyAlignment="1">
      <alignment horizontal="center" vertical="center" wrapText="1"/>
    </xf>
    <xf numFmtId="177" fontId="0" fillId="0" borderId="11" xfId="42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32" borderId="18" xfId="42" applyFont="1" applyFill="1" applyBorder="1" applyAlignment="1">
      <alignment/>
    </xf>
    <xf numFmtId="177" fontId="11" fillId="0" borderId="0" xfId="42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77" fontId="0" fillId="0" borderId="0" xfId="42" applyFont="1" applyFill="1" applyBorder="1" applyAlignment="1">
      <alignment/>
    </xf>
    <xf numFmtId="177" fontId="0" fillId="0" borderId="0" xfId="42" applyFont="1" applyFill="1" applyBorder="1" applyAlignment="1">
      <alignment/>
    </xf>
    <xf numFmtId="177" fontId="0" fillId="0" borderId="0" xfId="42" applyFont="1" applyFill="1" applyBorder="1" applyAlignment="1">
      <alignment horizontal="left"/>
    </xf>
    <xf numFmtId="0" fontId="8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0" fontId="0" fillId="0" borderId="10" xfId="44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8" fillId="0" borderId="12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6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0" borderId="22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8" fillId="33" borderId="16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ont="1" applyFill="1" applyAlignment="1">
      <alignment horizontal="right"/>
    </xf>
    <xf numFmtId="177" fontId="0" fillId="33" borderId="0" xfId="42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center"/>
    </xf>
    <xf numFmtId="177" fontId="0" fillId="33" borderId="0" xfId="42" applyFon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justify" vertical="center" wrapText="1"/>
    </xf>
    <xf numFmtId="0" fontId="8" fillId="33" borderId="17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177" fontId="0" fillId="33" borderId="25" xfId="42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3" fontId="1" fillId="32" borderId="10" xfId="0" applyNumberFormat="1" applyFont="1" applyFill="1" applyBorder="1" applyAlignment="1">
      <alignment horizontal="right"/>
    </xf>
    <xf numFmtId="3" fontId="1" fillId="8" borderId="10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 horizontal="center"/>
    </xf>
    <xf numFmtId="3" fontId="7" fillId="34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0" fillId="0" borderId="0" xfId="0" applyNumberFormat="1" applyFill="1" applyAlignment="1">
      <alignment vertical="center" wrapText="1"/>
    </xf>
    <xf numFmtId="189" fontId="0" fillId="0" borderId="0" xfId="0" applyNumberFormat="1" applyFill="1" applyAlignment="1">
      <alignment vertical="center" wrapText="1"/>
    </xf>
    <xf numFmtId="40" fontId="0" fillId="0" borderId="10" xfId="0" applyNumberFormat="1" applyFill="1" applyBorder="1" applyAlignment="1">
      <alignment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right" vertical="center" wrapText="1"/>
    </xf>
    <xf numFmtId="0" fontId="0" fillId="33" borderId="27" xfId="0" applyFill="1" applyBorder="1" applyAlignment="1">
      <alignment horizontal="right" vertical="center" wrapText="1"/>
    </xf>
    <xf numFmtId="0" fontId="0" fillId="33" borderId="28" xfId="0" applyFill="1" applyBorder="1" applyAlignment="1">
      <alignment horizontal="right" vertical="center" wrapText="1"/>
    </xf>
    <xf numFmtId="0" fontId="0" fillId="33" borderId="31" xfId="0" applyFill="1" applyBorder="1" applyAlignment="1">
      <alignment/>
    </xf>
    <xf numFmtId="0" fontId="5" fillId="31" borderId="35" xfId="0" applyFont="1" applyFill="1" applyBorder="1" applyAlignment="1">
      <alignment horizontal="right" vertical="center" wrapText="1"/>
    </xf>
    <xf numFmtId="0" fontId="5" fillId="31" borderId="36" xfId="0" applyFont="1" applyFill="1" applyBorder="1" applyAlignment="1">
      <alignment horizontal="right" vertical="center" wrapText="1"/>
    </xf>
    <xf numFmtId="0" fontId="5" fillId="31" borderId="23" xfId="0" applyFont="1" applyFill="1" applyBorder="1" applyAlignment="1">
      <alignment horizontal="right" vertical="center" wrapText="1"/>
    </xf>
    <xf numFmtId="4" fontId="8" fillId="0" borderId="26" xfId="0" applyNumberFormat="1" applyFont="1" applyBorder="1" applyAlignment="1">
      <alignment vertical="center" wrapText="1"/>
    </xf>
    <xf numFmtId="4" fontId="8" fillId="0" borderId="27" xfId="0" applyNumberFormat="1" applyFont="1" applyBorder="1" applyAlignment="1">
      <alignment vertical="center" wrapText="1"/>
    </xf>
    <xf numFmtId="4" fontId="8" fillId="0" borderId="28" xfId="0" applyNumberFormat="1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vertical="center" wrapText="1"/>
    </xf>
    <xf numFmtId="4" fontId="8" fillId="35" borderId="28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5" fillId="32" borderId="35" xfId="0" applyFont="1" applyFill="1" applyBorder="1" applyAlignment="1">
      <alignment horizontal="right" vertical="center" wrapText="1"/>
    </xf>
    <xf numFmtId="0" fontId="5" fillId="32" borderId="36" xfId="0" applyFont="1" applyFill="1" applyBorder="1" applyAlignment="1">
      <alignment horizontal="right" vertical="center" wrapText="1"/>
    </xf>
    <xf numFmtId="0" fontId="5" fillId="32" borderId="23" xfId="0" applyFont="1" applyFill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right" vertical="center" wrapText="1"/>
    </xf>
    <xf numFmtId="0" fontId="7" fillId="34" borderId="36" xfId="0" applyFont="1" applyFill="1" applyBorder="1" applyAlignment="1">
      <alignment horizontal="right" vertical="center" wrapText="1"/>
    </xf>
    <xf numFmtId="0" fontId="7" fillId="34" borderId="23" xfId="0" applyFont="1" applyFill="1" applyBorder="1" applyAlignment="1">
      <alignment horizontal="right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8" fillId="0" borderId="49" xfId="0" applyNumberFormat="1" applyFont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8" fillId="33" borderId="17" xfId="0" applyFont="1" applyFill="1" applyBorder="1" applyAlignment="1">
      <alignment horizontal="justify" vertical="center" wrapText="1"/>
    </xf>
    <xf numFmtId="0" fontId="0" fillId="35" borderId="11" xfId="0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1" xfId="0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0" fontId="0" fillId="0" borderId="12" xfId="0" applyNumberFormat="1" applyBorder="1" applyAlignment="1">
      <alignment horizontal="right" vertical="center" wrapText="1"/>
    </xf>
    <xf numFmtId="40" fontId="0" fillId="0" borderId="11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0" fontId="0" fillId="0" borderId="12" xfId="44" applyNumberFormat="1" applyFont="1" applyBorder="1" applyAlignment="1">
      <alignment horizontal="center" vertical="center" wrapText="1"/>
    </xf>
    <xf numFmtId="40" fontId="0" fillId="0" borderId="11" xfId="44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40" fontId="0" fillId="0" borderId="12" xfId="44" applyNumberFormat="1" applyFont="1" applyBorder="1" applyAlignment="1">
      <alignment horizontal="right" vertical="center" wrapText="1"/>
    </xf>
    <xf numFmtId="40" fontId="0" fillId="0" borderId="11" xfId="44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0" fontId="1" fillId="32" borderId="55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0" borderId="18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0" borderId="57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8" borderId="18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57150</xdr:rowOff>
    </xdr:from>
    <xdr:to>
      <xdr:col>0</xdr:col>
      <xdr:colOff>1276350</xdr:colOff>
      <xdr:row>8</xdr:row>
      <xdr:rowOff>85725</xdr:rowOff>
    </xdr:to>
    <xdr:pic>
      <xdr:nvPicPr>
        <xdr:cNvPr id="1" name="Picture 1" descr="logo PN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429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152400</xdr:rowOff>
    </xdr:from>
    <xdr:to>
      <xdr:col>0</xdr:col>
      <xdr:colOff>1028700</xdr:colOff>
      <xdr:row>7</xdr:row>
      <xdr:rowOff>66675</xdr:rowOff>
    </xdr:to>
    <xdr:pic>
      <xdr:nvPicPr>
        <xdr:cNvPr id="1" name="Picture 1" descr="logo PN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504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152400</xdr:rowOff>
    </xdr:from>
    <xdr:to>
      <xdr:col>0</xdr:col>
      <xdr:colOff>1028700</xdr:colOff>
      <xdr:row>7</xdr:row>
      <xdr:rowOff>66675</xdr:rowOff>
    </xdr:to>
    <xdr:pic>
      <xdr:nvPicPr>
        <xdr:cNvPr id="1" name="Picture 1" descr="logo PN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504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152400</xdr:rowOff>
    </xdr:from>
    <xdr:to>
      <xdr:col>0</xdr:col>
      <xdr:colOff>1028700</xdr:colOff>
      <xdr:row>7</xdr:row>
      <xdr:rowOff>66675</xdr:rowOff>
    </xdr:to>
    <xdr:pic>
      <xdr:nvPicPr>
        <xdr:cNvPr id="2" name="Picture 1" descr="logo PN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504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152400</xdr:rowOff>
    </xdr:from>
    <xdr:to>
      <xdr:col>0</xdr:col>
      <xdr:colOff>1009650</xdr:colOff>
      <xdr:row>7</xdr:row>
      <xdr:rowOff>66675</xdr:rowOff>
    </xdr:to>
    <xdr:pic>
      <xdr:nvPicPr>
        <xdr:cNvPr id="1" name="Picture 1" descr="logo PN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485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152400</xdr:rowOff>
    </xdr:from>
    <xdr:to>
      <xdr:col>0</xdr:col>
      <xdr:colOff>1009650</xdr:colOff>
      <xdr:row>7</xdr:row>
      <xdr:rowOff>66675</xdr:rowOff>
    </xdr:to>
    <xdr:pic>
      <xdr:nvPicPr>
        <xdr:cNvPr id="2" name="Picture 1" descr="logo PN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485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9"/>
  <sheetViews>
    <sheetView zoomScalePageLayoutView="0" workbookViewId="0" topLeftCell="A61">
      <selection activeCell="E77" sqref="E77:E80"/>
    </sheetView>
  </sheetViews>
  <sheetFormatPr defaultColWidth="8.8515625" defaultRowHeight="12.75"/>
  <cols>
    <col min="1" max="1" width="32.140625" style="16" customWidth="1"/>
    <col min="2" max="2" width="29.8515625" style="1" customWidth="1"/>
    <col min="3" max="3" width="33.421875" style="1" customWidth="1"/>
    <col min="4" max="4" width="31.00390625" style="1" customWidth="1"/>
    <col min="5" max="5" width="14.421875" style="16" customWidth="1"/>
    <col min="6" max="6" width="15.28125" style="17" customWidth="1"/>
    <col min="7" max="7" width="8.8515625" style="20" customWidth="1"/>
    <col min="8" max="8" width="18.421875" style="20" customWidth="1"/>
    <col min="9" max="11" width="8.8515625" style="20" customWidth="1"/>
    <col min="12" max="16384" width="8.8515625" style="1" customWidth="1"/>
  </cols>
  <sheetData>
    <row r="1" ht="12.75"/>
    <row r="2" spans="2:6" ht="12.75">
      <c r="B2" s="217" t="s">
        <v>177</v>
      </c>
      <c r="C2" s="218"/>
      <c r="D2" s="218"/>
      <c r="E2" s="218"/>
      <c r="F2" s="219"/>
    </row>
    <row r="3" spans="2:6" ht="12.75">
      <c r="B3" s="220"/>
      <c r="C3" s="221"/>
      <c r="D3" s="221"/>
      <c r="E3" s="221"/>
      <c r="F3" s="222"/>
    </row>
    <row r="4" spans="2:6" ht="12.75">
      <c r="B4" s="185" t="s">
        <v>212</v>
      </c>
      <c r="C4" s="185"/>
      <c r="D4" s="185"/>
      <c r="E4" s="185"/>
      <c r="F4" s="185"/>
    </row>
    <row r="5" spans="2:6" ht="12.75">
      <c r="B5" s="185" t="s">
        <v>173</v>
      </c>
      <c r="C5" s="185"/>
      <c r="D5" s="185"/>
      <c r="E5" s="185"/>
      <c r="F5" s="185"/>
    </row>
    <row r="6" spans="2:6" ht="12.75">
      <c r="B6" s="185" t="s">
        <v>174</v>
      </c>
      <c r="C6" s="185"/>
      <c r="D6" s="185"/>
      <c r="E6" s="185"/>
      <c r="F6" s="185"/>
    </row>
    <row r="7" spans="2:6" ht="12.75">
      <c r="B7" s="185" t="s">
        <v>213</v>
      </c>
      <c r="C7" s="185"/>
      <c r="D7" s="185"/>
      <c r="E7" s="185"/>
      <c r="F7" s="185"/>
    </row>
    <row r="8" spans="2:6" ht="27.75" customHeight="1">
      <c r="B8" s="185" t="s">
        <v>214</v>
      </c>
      <c r="C8" s="185"/>
      <c r="D8" s="185"/>
      <c r="E8" s="185"/>
      <c r="F8" s="185"/>
    </row>
    <row r="9" spans="1:7" ht="12.75">
      <c r="A9" s="18"/>
      <c r="B9" s="19"/>
      <c r="C9" s="19"/>
      <c r="D9" s="19"/>
      <c r="E9" s="19"/>
      <c r="F9" s="19"/>
      <c r="G9" s="36"/>
    </row>
    <row r="10" spans="1:6" ht="12.75">
      <c r="A10" s="177" t="s">
        <v>179</v>
      </c>
      <c r="B10" s="177" t="s">
        <v>175</v>
      </c>
      <c r="C10" s="177" t="s">
        <v>178</v>
      </c>
      <c r="D10" s="177" t="s">
        <v>216</v>
      </c>
      <c r="E10" s="177" t="s">
        <v>176</v>
      </c>
      <c r="F10" s="177" t="s">
        <v>215</v>
      </c>
    </row>
    <row r="11" spans="1:6" ht="12.75">
      <c r="A11" s="178"/>
      <c r="B11" s="210"/>
      <c r="C11" s="210"/>
      <c r="D11" s="210"/>
      <c r="E11" s="178"/>
      <c r="F11" s="178"/>
    </row>
    <row r="12" spans="1:6" ht="38.25">
      <c r="A12" s="239" t="s">
        <v>222</v>
      </c>
      <c r="B12" s="214" t="s">
        <v>217</v>
      </c>
      <c r="C12" s="8" t="s">
        <v>224</v>
      </c>
      <c r="D12" s="4" t="s">
        <v>144</v>
      </c>
      <c r="E12" s="240" t="s">
        <v>136</v>
      </c>
      <c r="F12" s="241">
        <f>SUM('Memória de Cálculo'!G9)</f>
        <v>54891</v>
      </c>
    </row>
    <row r="13" spans="1:6" ht="25.5">
      <c r="A13" s="230"/>
      <c r="B13" s="168"/>
      <c r="C13" s="2" t="s">
        <v>225</v>
      </c>
      <c r="D13" s="3" t="s">
        <v>200</v>
      </c>
      <c r="E13" s="191"/>
      <c r="F13" s="242"/>
    </row>
    <row r="14" spans="1:6" ht="56.25" customHeight="1" thickBot="1">
      <c r="A14" s="230"/>
      <c r="B14" s="119" t="s">
        <v>291</v>
      </c>
      <c r="C14" s="2" t="s">
        <v>226</v>
      </c>
      <c r="D14" s="108" t="s">
        <v>201</v>
      </c>
      <c r="E14" s="191"/>
      <c r="F14" s="242"/>
    </row>
    <row r="15" spans="1:6" ht="36">
      <c r="A15" s="230"/>
      <c r="B15" s="166" t="s">
        <v>36</v>
      </c>
      <c r="C15" s="9" t="s">
        <v>227</v>
      </c>
      <c r="D15" s="10" t="s">
        <v>24</v>
      </c>
      <c r="E15" s="190" t="s">
        <v>116</v>
      </c>
      <c r="F15" s="174">
        <f>SUM('Memória de Cálculo'!G15)</f>
        <v>54891</v>
      </c>
    </row>
    <row r="16" spans="1:6" ht="25.5">
      <c r="A16" s="230"/>
      <c r="B16" s="168"/>
      <c r="C16" s="2" t="s">
        <v>152</v>
      </c>
      <c r="D16" s="3" t="s">
        <v>167</v>
      </c>
      <c r="E16" s="191"/>
      <c r="F16" s="176"/>
    </row>
    <row r="17" spans="1:6" ht="51.75" thickBot="1">
      <c r="A17" s="230"/>
      <c r="B17" s="119" t="s">
        <v>223</v>
      </c>
      <c r="C17" s="2" t="s">
        <v>228</v>
      </c>
      <c r="D17" s="108" t="s">
        <v>25</v>
      </c>
      <c r="E17" s="191"/>
      <c r="F17" s="176"/>
    </row>
    <row r="18" spans="1:7" ht="55.5" customHeight="1">
      <c r="A18" s="230"/>
      <c r="B18" s="166" t="s">
        <v>26</v>
      </c>
      <c r="C18" s="120" t="s">
        <v>277</v>
      </c>
      <c r="D18" s="245" t="s">
        <v>279</v>
      </c>
      <c r="E18" s="171" t="s">
        <v>116</v>
      </c>
      <c r="F18" s="174">
        <f>SUM('Memória de Cálculo'!G22)</f>
        <v>86991</v>
      </c>
      <c r="G18" s="116"/>
    </row>
    <row r="19" spans="1:7" ht="48.75" customHeight="1">
      <c r="A19" s="230"/>
      <c r="B19" s="182"/>
      <c r="C19" s="150" t="s">
        <v>276</v>
      </c>
      <c r="D19" s="246"/>
      <c r="E19" s="172"/>
      <c r="F19" s="164"/>
      <c r="G19" s="116"/>
    </row>
    <row r="20" spans="1:6" ht="39" thickBot="1">
      <c r="A20" s="230"/>
      <c r="B20" s="123" t="s">
        <v>278</v>
      </c>
      <c r="C20" s="142" t="s">
        <v>281</v>
      </c>
      <c r="D20" s="124" t="s">
        <v>280</v>
      </c>
      <c r="E20" s="225"/>
      <c r="F20" s="175"/>
    </row>
    <row r="21" spans="1:6" ht="38.25">
      <c r="A21" s="230"/>
      <c r="B21" s="166" t="s">
        <v>28</v>
      </c>
      <c r="C21" s="9" t="s">
        <v>230</v>
      </c>
      <c r="D21" s="10" t="s">
        <v>44</v>
      </c>
      <c r="E21" s="190" t="s">
        <v>119</v>
      </c>
      <c r="F21" s="174">
        <f>SUM('Memória de Cálculo'!G31)</f>
        <v>725460</v>
      </c>
    </row>
    <row r="22" spans="1:6" ht="38.25">
      <c r="A22" s="230"/>
      <c r="B22" s="223"/>
      <c r="C22" s="183" t="s">
        <v>231</v>
      </c>
      <c r="D22" s="3" t="s">
        <v>137</v>
      </c>
      <c r="E22" s="191"/>
      <c r="F22" s="176"/>
    </row>
    <row r="23" spans="1:6" ht="12.75">
      <c r="A23" s="230"/>
      <c r="B23" s="223"/>
      <c r="C23" s="184"/>
      <c r="D23" s="3" t="s">
        <v>138</v>
      </c>
      <c r="E23" s="191"/>
      <c r="F23" s="176"/>
    </row>
    <row r="24" spans="1:6" ht="57.75" customHeight="1">
      <c r="A24" s="230"/>
      <c r="B24" s="223"/>
      <c r="C24" s="183" t="s">
        <v>232</v>
      </c>
      <c r="D24" s="3" t="s">
        <v>146</v>
      </c>
      <c r="E24" s="191"/>
      <c r="F24" s="176"/>
    </row>
    <row r="25" spans="1:6" ht="25.5">
      <c r="A25" s="230"/>
      <c r="B25" s="224"/>
      <c r="C25" s="186"/>
      <c r="D25" s="3" t="s">
        <v>139</v>
      </c>
      <c r="E25" s="191"/>
      <c r="F25" s="176"/>
    </row>
    <row r="26" spans="1:6" ht="36.75" thickBot="1">
      <c r="A26" s="230"/>
      <c r="B26" s="11" t="s">
        <v>148</v>
      </c>
      <c r="C26" s="187"/>
      <c r="D26" s="12" t="s">
        <v>147</v>
      </c>
      <c r="E26" s="192"/>
      <c r="F26" s="175"/>
    </row>
    <row r="27" spans="1:6" ht="25.5">
      <c r="A27" s="230"/>
      <c r="B27" s="179" t="s">
        <v>27</v>
      </c>
      <c r="C27" s="9" t="s">
        <v>233</v>
      </c>
      <c r="D27" s="10" t="s">
        <v>163</v>
      </c>
      <c r="E27" s="171" t="s">
        <v>143</v>
      </c>
      <c r="F27" s="174">
        <f>SUM('Memória de Cálculo'!G38)</f>
        <v>70941</v>
      </c>
    </row>
    <row r="28" spans="1:6" ht="25.5">
      <c r="A28" s="230"/>
      <c r="B28" s="180"/>
      <c r="C28" s="2" t="s">
        <v>234</v>
      </c>
      <c r="D28" s="3" t="s">
        <v>164</v>
      </c>
      <c r="E28" s="172"/>
      <c r="F28" s="176"/>
    </row>
    <row r="29" spans="1:6" ht="24" customHeight="1">
      <c r="A29" s="230"/>
      <c r="B29" s="181"/>
      <c r="C29" s="183" t="s">
        <v>235</v>
      </c>
      <c r="D29" s="188" t="s">
        <v>165</v>
      </c>
      <c r="E29" s="172"/>
      <c r="F29" s="176"/>
    </row>
    <row r="30" spans="1:6" ht="13.5" thickBot="1">
      <c r="A30" s="230"/>
      <c r="B30" s="11" t="s">
        <v>237</v>
      </c>
      <c r="C30" s="187"/>
      <c r="D30" s="189"/>
      <c r="E30" s="173"/>
      <c r="F30" s="175"/>
    </row>
    <row r="31" spans="1:6" ht="51">
      <c r="A31" s="230"/>
      <c r="B31" s="179" t="s">
        <v>29</v>
      </c>
      <c r="C31" s="9" t="s">
        <v>236</v>
      </c>
      <c r="D31" s="10" t="s">
        <v>162</v>
      </c>
      <c r="E31" s="171" t="s">
        <v>116</v>
      </c>
      <c r="F31" s="174">
        <f>SUM('Memória de Cálculo'!G44)</f>
        <v>38841</v>
      </c>
    </row>
    <row r="32" spans="1:6" ht="36">
      <c r="A32" s="230"/>
      <c r="B32" s="180"/>
      <c r="C32" s="2" t="s">
        <v>238</v>
      </c>
      <c r="D32" s="3" t="s">
        <v>161</v>
      </c>
      <c r="E32" s="172"/>
      <c r="F32" s="176"/>
    </row>
    <row r="33" spans="1:6" ht="48" customHeight="1">
      <c r="A33" s="230"/>
      <c r="B33" s="181"/>
      <c r="C33" s="183" t="s">
        <v>239</v>
      </c>
      <c r="D33" s="3" t="s">
        <v>160</v>
      </c>
      <c r="E33" s="172"/>
      <c r="F33" s="176"/>
    </row>
    <row r="34" spans="1:6" ht="39" thickBot="1">
      <c r="A34" s="230"/>
      <c r="B34" s="11" t="s">
        <v>149</v>
      </c>
      <c r="C34" s="187"/>
      <c r="D34" s="12" t="s">
        <v>159</v>
      </c>
      <c r="E34" s="173"/>
      <c r="F34" s="175"/>
    </row>
    <row r="35" spans="1:6" ht="38.25">
      <c r="A35" s="230"/>
      <c r="B35" s="166" t="s">
        <v>30</v>
      </c>
      <c r="C35" s="9" t="s">
        <v>241</v>
      </c>
      <c r="D35" s="10" t="s">
        <v>158</v>
      </c>
      <c r="E35" s="171" t="s">
        <v>119</v>
      </c>
      <c r="F35" s="163">
        <f>SUM('Memória de Cálculo'!G53)</f>
        <v>277900.4</v>
      </c>
    </row>
    <row r="36" spans="1:6" ht="36">
      <c r="A36" s="230"/>
      <c r="B36" s="167"/>
      <c r="C36" s="2" t="s">
        <v>240</v>
      </c>
      <c r="D36" s="3" t="s">
        <v>157</v>
      </c>
      <c r="E36" s="172"/>
      <c r="F36" s="243"/>
    </row>
    <row r="37" spans="1:6" ht="48" customHeight="1">
      <c r="A37" s="230"/>
      <c r="B37" s="168"/>
      <c r="C37" s="183" t="s">
        <v>242</v>
      </c>
      <c r="D37" s="3" t="s">
        <v>156</v>
      </c>
      <c r="E37" s="172"/>
      <c r="F37" s="243"/>
    </row>
    <row r="38" spans="1:6" ht="39" thickBot="1">
      <c r="A38" s="230"/>
      <c r="B38" s="11" t="s">
        <v>142</v>
      </c>
      <c r="C38" s="187"/>
      <c r="D38" s="12" t="s">
        <v>155</v>
      </c>
      <c r="E38" s="173"/>
      <c r="F38" s="244"/>
    </row>
    <row r="39" spans="1:6" ht="51">
      <c r="A39" s="230"/>
      <c r="B39" s="179" t="s">
        <v>33</v>
      </c>
      <c r="C39" s="120" t="s">
        <v>229</v>
      </c>
      <c r="D39" s="121" t="s">
        <v>45</v>
      </c>
      <c r="E39" s="211" t="s">
        <v>143</v>
      </c>
      <c r="F39" s="193">
        <f>SUM('Memória de Cálculo'!G61)</f>
        <v>43666.7</v>
      </c>
    </row>
    <row r="40" spans="1:6" ht="38.25">
      <c r="A40" s="230"/>
      <c r="B40" s="180"/>
      <c r="C40" s="118" t="s">
        <v>243</v>
      </c>
      <c r="D40" s="122" t="s">
        <v>140</v>
      </c>
      <c r="E40" s="212"/>
      <c r="F40" s="194"/>
    </row>
    <row r="41" spans="1:6" ht="12.75">
      <c r="A41" s="230"/>
      <c r="B41" s="181"/>
      <c r="C41" s="215" t="s">
        <v>244</v>
      </c>
      <c r="D41" s="169" t="s">
        <v>141</v>
      </c>
      <c r="E41" s="212"/>
      <c r="F41" s="194"/>
    </row>
    <row r="42" spans="1:6" ht="36.75" thickBot="1">
      <c r="A42" s="230"/>
      <c r="B42" s="123" t="s">
        <v>150</v>
      </c>
      <c r="C42" s="216"/>
      <c r="D42" s="196"/>
      <c r="E42" s="213"/>
      <c r="F42" s="195"/>
    </row>
    <row r="43" spans="1:6" ht="25.5">
      <c r="A43" s="230"/>
      <c r="B43" s="179" t="s">
        <v>34</v>
      </c>
      <c r="C43" s="120" t="s">
        <v>245</v>
      </c>
      <c r="D43" s="121" t="s">
        <v>46</v>
      </c>
      <c r="E43" s="211" t="s">
        <v>116</v>
      </c>
      <c r="F43" s="193">
        <f>SUM('Memória de Cálculo'!G69)</f>
        <v>44201.7</v>
      </c>
    </row>
    <row r="44" spans="1:6" ht="38.25">
      <c r="A44" s="230"/>
      <c r="B44" s="180"/>
      <c r="C44" s="118" t="s">
        <v>246</v>
      </c>
      <c r="D44" s="122" t="s">
        <v>203</v>
      </c>
      <c r="E44" s="212"/>
      <c r="F44" s="194"/>
    </row>
    <row r="45" spans="1:6" ht="24" customHeight="1">
      <c r="A45" s="230"/>
      <c r="B45" s="181"/>
      <c r="C45" s="215" t="s">
        <v>32</v>
      </c>
      <c r="D45" s="122" t="s">
        <v>172</v>
      </c>
      <c r="E45" s="212"/>
      <c r="F45" s="194"/>
    </row>
    <row r="46" spans="1:6" ht="26.25" thickBot="1">
      <c r="A46" s="230"/>
      <c r="B46" s="123" t="s">
        <v>151</v>
      </c>
      <c r="C46" s="216"/>
      <c r="D46" s="124" t="s">
        <v>202</v>
      </c>
      <c r="E46" s="213"/>
      <c r="F46" s="195"/>
    </row>
    <row r="47" spans="1:6" ht="13.5" thickBot="1">
      <c r="A47" s="230"/>
      <c r="B47" s="31" t="s">
        <v>180</v>
      </c>
      <c r="C47" s="32"/>
      <c r="D47" s="33"/>
      <c r="E47" s="34"/>
      <c r="F47" s="35">
        <f>SUM(F12:F46)</f>
        <v>1397783.7999999998</v>
      </c>
    </row>
    <row r="48" spans="1:6" ht="51">
      <c r="A48" s="229" t="s">
        <v>5</v>
      </c>
      <c r="B48" s="166" t="s">
        <v>16</v>
      </c>
      <c r="C48" s="9" t="s">
        <v>247</v>
      </c>
      <c r="D48" s="10" t="s">
        <v>169</v>
      </c>
      <c r="E48" s="171" t="s">
        <v>171</v>
      </c>
      <c r="F48" s="163">
        <f>SUM('Memória de Cálculo'!G79)</f>
        <v>255002.4</v>
      </c>
    </row>
    <row r="49" spans="1:6" ht="38.25">
      <c r="A49" s="230"/>
      <c r="B49" s="167"/>
      <c r="C49" s="2" t="s">
        <v>248</v>
      </c>
      <c r="D49" s="3" t="s">
        <v>170</v>
      </c>
      <c r="E49" s="172"/>
      <c r="F49" s="164"/>
    </row>
    <row r="50" spans="1:6" ht="54.75" customHeight="1">
      <c r="A50" s="230"/>
      <c r="B50" s="168"/>
      <c r="C50" s="183" t="s">
        <v>249</v>
      </c>
      <c r="D50" s="3" t="s">
        <v>23</v>
      </c>
      <c r="E50" s="172"/>
      <c r="F50" s="164"/>
    </row>
    <row r="51" spans="1:6" ht="51.75" thickBot="1">
      <c r="A51" s="230"/>
      <c r="B51" s="11" t="s">
        <v>115</v>
      </c>
      <c r="C51" s="187"/>
      <c r="D51" s="12" t="s">
        <v>219</v>
      </c>
      <c r="E51" s="173"/>
      <c r="F51" s="165"/>
    </row>
    <row r="52" spans="1:6" ht="38.25">
      <c r="A52" s="230"/>
      <c r="B52" s="166" t="s">
        <v>17</v>
      </c>
      <c r="C52" s="9" t="s">
        <v>250</v>
      </c>
      <c r="D52" s="14" t="s">
        <v>220</v>
      </c>
      <c r="E52" s="171" t="s">
        <v>117</v>
      </c>
      <c r="F52" s="163">
        <f>SUM('Memória de Cálculo'!G86)</f>
        <v>124441</v>
      </c>
    </row>
    <row r="53" spans="1:6" ht="60">
      <c r="A53" s="230"/>
      <c r="B53" s="167"/>
      <c r="C53" s="2" t="s">
        <v>251</v>
      </c>
      <c r="D53" s="6" t="s">
        <v>221</v>
      </c>
      <c r="E53" s="172"/>
      <c r="F53" s="164"/>
    </row>
    <row r="54" spans="1:6" ht="38.25">
      <c r="A54" s="230"/>
      <c r="B54" s="168"/>
      <c r="C54" s="183" t="s">
        <v>252</v>
      </c>
      <c r="D54" s="6" t="s">
        <v>181</v>
      </c>
      <c r="E54" s="172"/>
      <c r="F54" s="164"/>
    </row>
    <row r="55" spans="1:6" ht="26.25" thickBot="1">
      <c r="A55" s="230"/>
      <c r="B55" s="11" t="s">
        <v>287</v>
      </c>
      <c r="C55" s="187"/>
      <c r="D55" s="12" t="s">
        <v>182</v>
      </c>
      <c r="E55" s="173"/>
      <c r="F55" s="165"/>
    </row>
    <row r="56" spans="1:6" ht="25.5">
      <c r="A56" s="230"/>
      <c r="B56" s="166" t="s">
        <v>18</v>
      </c>
      <c r="C56" s="120" t="s">
        <v>283</v>
      </c>
      <c r="D56" s="143" t="s">
        <v>282</v>
      </c>
      <c r="E56" s="171" t="s">
        <v>118</v>
      </c>
      <c r="F56" s="163">
        <f>SUM('Memória de Cálculo'!G95)</f>
        <v>638059.725</v>
      </c>
    </row>
    <row r="57" spans="1:6" ht="63.75">
      <c r="A57" s="230"/>
      <c r="B57" s="167"/>
      <c r="C57" s="118" t="s">
        <v>284</v>
      </c>
      <c r="D57" s="127" t="s">
        <v>288</v>
      </c>
      <c r="E57" s="172"/>
      <c r="F57" s="164"/>
    </row>
    <row r="58" spans="1:6" ht="24" customHeight="1">
      <c r="A58" s="230"/>
      <c r="B58" s="168"/>
      <c r="C58" s="215" t="s">
        <v>285</v>
      </c>
      <c r="D58" s="169" t="s">
        <v>289</v>
      </c>
      <c r="E58" s="172"/>
      <c r="F58" s="164"/>
    </row>
    <row r="59" spans="1:8" ht="24.75" thickBot="1">
      <c r="A59" s="230"/>
      <c r="B59" s="11" t="s">
        <v>286</v>
      </c>
      <c r="C59" s="216"/>
      <c r="D59" s="170"/>
      <c r="E59" s="173"/>
      <c r="F59" s="165"/>
      <c r="H59" s="37"/>
    </row>
    <row r="60" spans="1:8" ht="63.75">
      <c r="A60" s="230"/>
      <c r="B60" s="166" t="s">
        <v>37</v>
      </c>
      <c r="C60" s="9" t="s">
        <v>253</v>
      </c>
      <c r="D60" s="14" t="s">
        <v>290</v>
      </c>
      <c r="E60" s="171" t="s">
        <v>171</v>
      </c>
      <c r="F60" s="163">
        <f>SUM('Memória de Cálculo'!G104)</f>
        <v>514755.6</v>
      </c>
      <c r="H60" s="37"/>
    </row>
    <row r="61" spans="1:8" ht="38.25">
      <c r="A61" s="230"/>
      <c r="B61" s="167"/>
      <c r="C61" s="2" t="s">
        <v>254</v>
      </c>
      <c r="D61" s="6" t="s">
        <v>183</v>
      </c>
      <c r="E61" s="172"/>
      <c r="F61" s="164"/>
      <c r="H61" s="37"/>
    </row>
    <row r="62" spans="1:8" ht="36" customHeight="1">
      <c r="A62" s="230"/>
      <c r="B62" s="168"/>
      <c r="C62" s="183" t="s">
        <v>255</v>
      </c>
      <c r="D62" s="188" t="s">
        <v>184</v>
      </c>
      <c r="E62" s="172"/>
      <c r="F62" s="164"/>
      <c r="H62" s="37"/>
    </row>
    <row r="63" spans="1:8" ht="60.75" thickBot="1">
      <c r="A63" s="230"/>
      <c r="B63" s="11" t="s">
        <v>259</v>
      </c>
      <c r="C63" s="187"/>
      <c r="D63" s="189"/>
      <c r="E63" s="173"/>
      <c r="F63" s="165"/>
      <c r="H63" s="37"/>
    </row>
    <row r="64" spans="1:8" ht="51">
      <c r="A64" s="230"/>
      <c r="B64" s="251" t="s">
        <v>19</v>
      </c>
      <c r="C64" s="125" t="s">
        <v>256</v>
      </c>
      <c r="D64" s="126" t="s">
        <v>185</v>
      </c>
      <c r="E64" s="212" t="s">
        <v>171</v>
      </c>
      <c r="F64" s="248">
        <f>SUM('Memória de Cálculo'!G111)</f>
        <v>96835</v>
      </c>
      <c r="H64" s="37"/>
    </row>
    <row r="65" spans="1:8" ht="25.5">
      <c r="A65" s="230"/>
      <c r="B65" s="252"/>
      <c r="C65" s="118" t="s">
        <v>258</v>
      </c>
      <c r="D65" s="127" t="s">
        <v>186</v>
      </c>
      <c r="E65" s="212"/>
      <c r="F65" s="248"/>
      <c r="H65" s="37"/>
    </row>
    <row r="66" spans="1:8" ht="24" customHeight="1">
      <c r="A66" s="230"/>
      <c r="B66" s="253"/>
      <c r="C66" s="215" t="s">
        <v>257</v>
      </c>
      <c r="D66" s="169" t="s">
        <v>187</v>
      </c>
      <c r="E66" s="212"/>
      <c r="F66" s="248"/>
      <c r="H66" s="37"/>
    </row>
    <row r="67" spans="1:8" ht="48">
      <c r="A67" s="230"/>
      <c r="B67" s="128" t="s">
        <v>260</v>
      </c>
      <c r="C67" s="254"/>
      <c r="D67" s="247"/>
      <c r="E67" s="250"/>
      <c r="F67" s="249"/>
      <c r="H67" s="37"/>
    </row>
    <row r="68" spans="1:6" ht="13.5" thickBot="1">
      <c r="A68" s="231"/>
      <c r="B68" s="26" t="s">
        <v>180</v>
      </c>
      <c r="C68" s="27"/>
      <c r="D68" s="28"/>
      <c r="E68" s="29"/>
      <c r="F68" s="30">
        <f>SUM(F48:F67)</f>
        <v>1629093.725</v>
      </c>
    </row>
    <row r="69" spans="1:6" ht="38.25">
      <c r="A69" s="232" t="s">
        <v>7</v>
      </c>
      <c r="B69" s="166" t="s">
        <v>20</v>
      </c>
      <c r="C69" s="9" t="s">
        <v>229</v>
      </c>
      <c r="D69" s="10" t="s">
        <v>188</v>
      </c>
      <c r="E69" s="171" t="s">
        <v>171</v>
      </c>
      <c r="F69" s="163">
        <f>SUM('Memória de Cálculo'!G118)</f>
        <v>49220</v>
      </c>
    </row>
    <row r="70" spans="1:6" ht="48">
      <c r="A70" s="230"/>
      <c r="B70" s="167"/>
      <c r="C70" s="2" t="s">
        <v>122</v>
      </c>
      <c r="D70" s="3" t="s">
        <v>189</v>
      </c>
      <c r="E70" s="172"/>
      <c r="F70" s="164"/>
    </row>
    <row r="71" spans="1:6" ht="24" customHeight="1">
      <c r="A71" s="230"/>
      <c r="B71" s="168"/>
      <c r="C71" s="183" t="s">
        <v>120</v>
      </c>
      <c r="D71" s="188" t="s">
        <v>190</v>
      </c>
      <c r="E71" s="172"/>
      <c r="F71" s="164"/>
    </row>
    <row r="72" spans="1:6" ht="36.75" thickBot="1">
      <c r="A72" s="230"/>
      <c r="B72" s="11" t="s">
        <v>261</v>
      </c>
      <c r="C72" s="187"/>
      <c r="D72" s="189"/>
      <c r="E72" s="173"/>
      <c r="F72" s="165"/>
    </row>
    <row r="73" spans="1:6" ht="38.25" customHeight="1">
      <c r="A73" s="230"/>
      <c r="B73" s="166" t="s">
        <v>21</v>
      </c>
      <c r="C73" s="9" t="s">
        <v>274</v>
      </c>
      <c r="D73" s="14" t="s">
        <v>191</v>
      </c>
      <c r="E73" s="171" t="s">
        <v>171</v>
      </c>
      <c r="F73" s="163">
        <f>SUM('Memória de Cálculo'!G124)</f>
        <v>94160</v>
      </c>
    </row>
    <row r="74" spans="1:6" ht="63.75">
      <c r="A74" s="230"/>
      <c r="B74" s="167"/>
      <c r="C74" s="2" t="s">
        <v>273</v>
      </c>
      <c r="D74" s="6" t="s">
        <v>192</v>
      </c>
      <c r="E74" s="172"/>
      <c r="F74" s="164"/>
    </row>
    <row r="75" spans="1:6" ht="36" customHeight="1">
      <c r="A75" s="230"/>
      <c r="B75" s="168"/>
      <c r="C75" s="183" t="s">
        <v>272</v>
      </c>
      <c r="D75" s="6" t="s">
        <v>193</v>
      </c>
      <c r="E75" s="172"/>
      <c r="F75" s="164"/>
    </row>
    <row r="76" spans="1:6" ht="48.75" thickBot="1">
      <c r="A76" s="230"/>
      <c r="B76" s="11" t="s">
        <v>262</v>
      </c>
      <c r="C76" s="187"/>
      <c r="D76" s="12" t="s">
        <v>194</v>
      </c>
      <c r="E76" s="173"/>
      <c r="F76" s="165"/>
    </row>
    <row r="77" spans="1:6" ht="38.25" customHeight="1">
      <c r="A77" s="230"/>
      <c r="B77" s="233" t="s">
        <v>22</v>
      </c>
      <c r="C77" s="8" t="s">
        <v>229</v>
      </c>
      <c r="D77" s="13" t="s">
        <v>204</v>
      </c>
      <c r="E77" s="171" t="s">
        <v>171</v>
      </c>
      <c r="F77" s="163">
        <f>SUM('Memória de Cálculo'!G130)</f>
        <v>94160</v>
      </c>
    </row>
    <row r="78" spans="1:6" ht="51">
      <c r="A78" s="230"/>
      <c r="B78" s="234"/>
      <c r="C78" s="2" t="s">
        <v>273</v>
      </c>
      <c r="D78" s="6" t="s">
        <v>205</v>
      </c>
      <c r="E78" s="172"/>
      <c r="F78" s="164"/>
    </row>
    <row r="79" spans="1:6" ht="36" customHeight="1">
      <c r="A79" s="230"/>
      <c r="B79" s="235"/>
      <c r="C79" s="183" t="s">
        <v>272</v>
      </c>
      <c r="D79" s="6" t="s">
        <v>206</v>
      </c>
      <c r="E79" s="172"/>
      <c r="F79" s="164"/>
    </row>
    <row r="80" spans="1:6" ht="48">
      <c r="A80" s="230"/>
      <c r="B80" s="5" t="s">
        <v>263</v>
      </c>
      <c r="C80" s="184"/>
      <c r="D80" s="6" t="s">
        <v>207</v>
      </c>
      <c r="E80" s="240"/>
      <c r="F80" s="241"/>
    </row>
    <row r="81" spans="1:6" ht="13.5" thickBot="1">
      <c r="A81" s="231"/>
      <c r="B81" s="26" t="s">
        <v>180</v>
      </c>
      <c r="C81" s="27"/>
      <c r="D81" s="28"/>
      <c r="E81" s="29"/>
      <c r="F81" s="30">
        <f>SUM(F69:F80)</f>
        <v>237540</v>
      </c>
    </row>
    <row r="82" spans="1:6" ht="36">
      <c r="A82" s="203" t="s">
        <v>48</v>
      </c>
      <c r="B82" s="166" t="s">
        <v>38</v>
      </c>
      <c r="C82" s="9" t="s">
        <v>271</v>
      </c>
      <c r="D82" s="10" t="s">
        <v>195</v>
      </c>
      <c r="E82" s="171" t="s">
        <v>171</v>
      </c>
      <c r="F82" s="207">
        <f>SUM('Memória de Cálculo'!G138)</f>
        <v>614180</v>
      </c>
    </row>
    <row r="83" spans="1:6" ht="25.5">
      <c r="A83" s="204"/>
      <c r="B83" s="167"/>
      <c r="C83" s="183" t="s">
        <v>270</v>
      </c>
      <c r="D83" s="3" t="s">
        <v>196</v>
      </c>
      <c r="E83" s="172"/>
      <c r="F83" s="208"/>
    </row>
    <row r="84" spans="1:6" ht="38.25">
      <c r="A84" s="204"/>
      <c r="B84" s="167"/>
      <c r="C84" s="184"/>
      <c r="D84" s="3" t="s">
        <v>197</v>
      </c>
      <c r="E84" s="172"/>
      <c r="F84" s="208"/>
    </row>
    <row r="85" spans="1:6" ht="25.5" customHeight="1">
      <c r="A85" s="204"/>
      <c r="B85" s="167"/>
      <c r="C85" s="183" t="s">
        <v>269</v>
      </c>
      <c r="D85" s="3" t="s">
        <v>198</v>
      </c>
      <c r="E85" s="172"/>
      <c r="F85" s="208"/>
    </row>
    <row r="86" spans="1:6" ht="25.5">
      <c r="A86" s="204"/>
      <c r="B86" s="168"/>
      <c r="C86" s="186"/>
      <c r="D86" s="3" t="s">
        <v>199</v>
      </c>
      <c r="E86" s="172"/>
      <c r="F86" s="208"/>
    </row>
    <row r="87" spans="1:6" ht="36.75" thickBot="1">
      <c r="A87" s="204"/>
      <c r="B87" s="11" t="s">
        <v>264</v>
      </c>
      <c r="C87" s="187"/>
      <c r="D87" s="12" t="s">
        <v>208</v>
      </c>
      <c r="E87" s="173"/>
      <c r="F87" s="209"/>
    </row>
    <row r="88" spans="1:6" ht="48">
      <c r="A88" s="205"/>
      <c r="B88" s="166" t="s">
        <v>8</v>
      </c>
      <c r="C88" s="15" t="s">
        <v>268</v>
      </c>
      <c r="D88" s="14" t="s">
        <v>209</v>
      </c>
      <c r="E88" s="171" t="s">
        <v>171</v>
      </c>
      <c r="F88" s="200">
        <f>SUM('Memória de Cálculo'!G147)</f>
        <v>621402.5</v>
      </c>
    </row>
    <row r="89" spans="1:6" ht="36">
      <c r="A89" s="205"/>
      <c r="B89" s="167"/>
      <c r="C89" s="7" t="s">
        <v>267</v>
      </c>
      <c r="D89" s="6" t="s">
        <v>210</v>
      </c>
      <c r="E89" s="172"/>
      <c r="F89" s="201"/>
    </row>
    <row r="90" spans="1:6" ht="24" customHeight="1">
      <c r="A90" s="205"/>
      <c r="B90" s="168"/>
      <c r="C90" s="183" t="s">
        <v>266</v>
      </c>
      <c r="D90" s="188" t="s">
        <v>211</v>
      </c>
      <c r="E90" s="172"/>
      <c r="F90" s="201"/>
    </row>
    <row r="91" spans="1:6" ht="24.75" thickBot="1">
      <c r="A91" s="205"/>
      <c r="B91" s="11" t="s">
        <v>265</v>
      </c>
      <c r="C91" s="187"/>
      <c r="D91" s="189"/>
      <c r="E91" s="173"/>
      <c r="F91" s="202"/>
    </row>
    <row r="92" spans="1:6" ht="12.75">
      <c r="A92" s="206"/>
      <c r="B92" s="28" t="s">
        <v>180</v>
      </c>
      <c r="C92" s="22"/>
      <c r="D92" s="23"/>
      <c r="E92" s="24"/>
      <c r="F92" s="25">
        <f>SUM(F82:F91)</f>
        <v>1235582.5</v>
      </c>
    </row>
    <row r="93" spans="1:11" ht="12.75">
      <c r="A93" s="197" t="s">
        <v>112</v>
      </c>
      <c r="B93" s="198"/>
      <c r="C93" s="198"/>
      <c r="D93" s="198"/>
      <c r="E93" s="199"/>
      <c r="F93" s="39">
        <f>SUM('AWP 2013'!L120,'AWP 2014'!L120,'AWP 2015'!L120)</f>
        <v>3069004.75</v>
      </c>
      <c r="G93" s="38"/>
      <c r="H93" s="38"/>
      <c r="I93" s="38"/>
      <c r="J93" s="38"/>
      <c r="K93" s="38"/>
    </row>
    <row r="94" spans="1:11" ht="12.75">
      <c r="A94" s="226" t="s">
        <v>113</v>
      </c>
      <c r="B94" s="227"/>
      <c r="C94" s="227"/>
      <c r="D94" s="227"/>
      <c r="E94" s="228"/>
      <c r="F94" s="40">
        <f>SUM('AWP 2013'!L121,'AWP 2014'!L121,'AWP 2015'!L121)</f>
        <v>214830.33250000002</v>
      </c>
      <c r="G94" s="38"/>
      <c r="H94" s="38"/>
      <c r="I94" s="38"/>
      <c r="J94" s="38"/>
      <c r="K94" s="38"/>
    </row>
    <row r="95" spans="1:11" ht="12.75">
      <c r="A95" s="236" t="s">
        <v>114</v>
      </c>
      <c r="B95" s="237"/>
      <c r="C95" s="237"/>
      <c r="D95" s="237"/>
      <c r="E95" s="238"/>
      <c r="F95" s="155">
        <f>SUM(F93:F94)</f>
        <v>3283835.0825</v>
      </c>
      <c r="G95" s="21"/>
      <c r="H95" s="21"/>
      <c r="I95" s="21"/>
      <c r="J95" s="21"/>
      <c r="K95" s="21"/>
    </row>
    <row r="99" ht="12.75">
      <c r="E99" s="16" t="s">
        <v>121</v>
      </c>
    </row>
  </sheetData>
  <sheetProtection/>
  <mergeCells count="102">
    <mergeCell ref="C75:C76"/>
    <mergeCell ref="C79:C80"/>
    <mergeCell ref="C85:C87"/>
    <mergeCell ref="C90:C91"/>
    <mergeCell ref="C37:C38"/>
    <mergeCell ref="C41:C42"/>
    <mergeCell ref="C45:C46"/>
    <mergeCell ref="C50:C51"/>
    <mergeCell ref="C54:C55"/>
    <mergeCell ref="C62:C63"/>
    <mergeCell ref="F77:F80"/>
    <mergeCell ref="B69:B71"/>
    <mergeCell ref="D71:D72"/>
    <mergeCell ref="D66:D67"/>
    <mergeCell ref="F64:F67"/>
    <mergeCell ref="E64:E67"/>
    <mergeCell ref="B64:B66"/>
    <mergeCell ref="E77:E80"/>
    <mergeCell ref="C66:C67"/>
    <mergeCell ref="C71:C72"/>
    <mergeCell ref="A95:E95"/>
    <mergeCell ref="A12:A47"/>
    <mergeCell ref="E12:E14"/>
    <mergeCell ref="F12:F14"/>
    <mergeCell ref="E15:E17"/>
    <mergeCell ref="F15:F17"/>
    <mergeCell ref="F31:F34"/>
    <mergeCell ref="E35:E38"/>
    <mergeCell ref="F35:F38"/>
    <mergeCell ref="D18:D19"/>
    <mergeCell ref="A94:E94"/>
    <mergeCell ref="E39:E42"/>
    <mergeCell ref="F39:F42"/>
    <mergeCell ref="A48:A68"/>
    <mergeCell ref="E48:E51"/>
    <mergeCell ref="F48:F51"/>
    <mergeCell ref="A69:A81"/>
    <mergeCell ref="E69:E72"/>
    <mergeCell ref="F69:F72"/>
    <mergeCell ref="B77:B79"/>
    <mergeCell ref="B2:F3"/>
    <mergeCell ref="C22:C23"/>
    <mergeCell ref="B4:F4"/>
    <mergeCell ref="F21:F26"/>
    <mergeCell ref="B21:B25"/>
    <mergeCell ref="B5:F5"/>
    <mergeCell ref="B8:F8"/>
    <mergeCell ref="B7:F7"/>
    <mergeCell ref="E10:E11"/>
    <mergeCell ref="E18:E20"/>
    <mergeCell ref="A10:A11"/>
    <mergeCell ref="B10:B11"/>
    <mergeCell ref="C10:C11"/>
    <mergeCell ref="D10:D11"/>
    <mergeCell ref="E43:E46"/>
    <mergeCell ref="D62:D63"/>
    <mergeCell ref="E60:E63"/>
    <mergeCell ref="B12:B13"/>
    <mergeCell ref="B15:B16"/>
    <mergeCell ref="C58:C59"/>
    <mergeCell ref="A93:E93"/>
    <mergeCell ref="E88:E91"/>
    <mergeCell ref="F88:F91"/>
    <mergeCell ref="F73:F76"/>
    <mergeCell ref="E73:E76"/>
    <mergeCell ref="A82:A92"/>
    <mergeCell ref="E82:E87"/>
    <mergeCell ref="D90:D91"/>
    <mergeCell ref="F82:F87"/>
    <mergeCell ref="B73:B75"/>
    <mergeCell ref="B6:F6"/>
    <mergeCell ref="F60:F63"/>
    <mergeCell ref="C24:C26"/>
    <mergeCell ref="C29:C30"/>
    <mergeCell ref="C33:C34"/>
    <mergeCell ref="D29:D30"/>
    <mergeCell ref="E21:E26"/>
    <mergeCell ref="E31:E34"/>
    <mergeCell ref="F43:F46"/>
    <mergeCell ref="D41:D42"/>
    <mergeCell ref="B88:B90"/>
    <mergeCell ref="B18:B19"/>
    <mergeCell ref="C83:C84"/>
    <mergeCell ref="B82:B86"/>
    <mergeCell ref="E56:E59"/>
    <mergeCell ref="B60:B62"/>
    <mergeCell ref="B48:B50"/>
    <mergeCell ref="B39:B41"/>
    <mergeCell ref="B43:B45"/>
    <mergeCell ref="B27:B29"/>
    <mergeCell ref="F18:F20"/>
    <mergeCell ref="E27:E30"/>
    <mergeCell ref="F27:F30"/>
    <mergeCell ref="B35:B37"/>
    <mergeCell ref="F10:F11"/>
    <mergeCell ref="B31:B33"/>
    <mergeCell ref="F56:F59"/>
    <mergeCell ref="B52:B54"/>
    <mergeCell ref="B56:B58"/>
    <mergeCell ref="D58:D59"/>
    <mergeCell ref="E52:E55"/>
    <mergeCell ref="F52:F55"/>
  </mergeCells>
  <printOptions/>
  <pageMargins left="0.2" right="0.21" top="0.17" bottom="0.33" header="0.17" footer="0.2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110">
      <selection activeCell="B106" sqref="B106:B112"/>
    </sheetView>
  </sheetViews>
  <sheetFormatPr defaultColWidth="8.8515625" defaultRowHeight="12.75"/>
  <cols>
    <col min="1" max="1" width="25.7109375" style="16" customWidth="1"/>
    <col min="2" max="2" width="25.421875" style="1" customWidth="1"/>
    <col min="3" max="3" width="33.421875" style="1" customWidth="1"/>
    <col min="4" max="7" width="6.7109375" style="1" bestFit="1" customWidth="1"/>
    <col min="8" max="8" width="14.57421875" style="1" customWidth="1"/>
    <col min="9" max="9" width="12.8515625" style="1" customWidth="1"/>
    <col min="10" max="10" width="16.00390625" style="1" customWidth="1"/>
    <col min="11" max="11" width="28.7109375" style="1" customWidth="1"/>
    <col min="12" max="12" width="14.00390625" style="1" customWidth="1"/>
    <col min="13" max="13" width="11.421875" style="1" bestFit="1" customWidth="1"/>
    <col min="14" max="14" width="8.8515625" style="1" customWidth="1"/>
    <col min="15" max="15" width="11.8515625" style="1" bestFit="1" customWidth="1"/>
    <col min="16" max="16384" width="8.8515625" style="1" customWidth="1"/>
  </cols>
  <sheetData>
    <row r="1" spans="1:12" s="49" customFormat="1" ht="12.75">
      <c r="A1" s="43"/>
      <c r="B1" s="44"/>
      <c r="C1" s="45"/>
      <c r="D1" s="45"/>
      <c r="E1" s="46"/>
      <c r="F1" s="45"/>
      <c r="G1" s="47"/>
      <c r="H1" s="48"/>
      <c r="I1" s="47"/>
      <c r="K1" s="45"/>
      <c r="L1" s="45"/>
    </row>
    <row r="2" spans="1:12" s="49" customFormat="1" ht="12.75">
      <c r="A2" s="43"/>
      <c r="B2" s="318" t="s">
        <v>123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s="50" customFormat="1" ht="12.75">
      <c r="A3" s="43"/>
      <c r="B3" s="185" t="s">
        <v>124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s="50" customFormat="1" ht="12.75">
      <c r="A4" s="43"/>
      <c r="B4" s="185" t="s">
        <v>125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s="50" customFormat="1" ht="12.75">
      <c r="A5" s="43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spans="1:12" s="50" customFormat="1" ht="12.75">
      <c r="A6" s="43"/>
      <c r="B6" s="19"/>
      <c r="C6" s="19"/>
      <c r="D6" s="19"/>
      <c r="E6" s="19"/>
      <c r="F6" s="19"/>
      <c r="G6" s="51"/>
      <c r="H6" s="52"/>
      <c r="I6" s="51"/>
      <c r="J6" s="53"/>
      <c r="K6" s="19"/>
      <c r="L6" s="19"/>
    </row>
    <row r="7" spans="1:12" s="50" customFormat="1" ht="12.75">
      <c r="A7" s="43"/>
      <c r="B7" s="19"/>
      <c r="C7" s="19"/>
      <c r="D7" s="19"/>
      <c r="E7" s="19"/>
      <c r="F7" s="19"/>
      <c r="G7" s="51"/>
      <c r="H7" s="52"/>
      <c r="I7" s="51"/>
      <c r="J7" s="53"/>
      <c r="K7" s="19"/>
      <c r="L7" s="19"/>
    </row>
    <row r="8" spans="1:12" s="50" customFormat="1" ht="12.75">
      <c r="A8" s="43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</row>
    <row r="9" spans="1:12" ht="12.75" customHeight="1">
      <c r="A9" s="177" t="s">
        <v>179</v>
      </c>
      <c r="B9" s="177" t="s">
        <v>175</v>
      </c>
      <c r="C9" s="177" t="s">
        <v>126</v>
      </c>
      <c r="D9" s="284" t="s">
        <v>92</v>
      </c>
      <c r="E9" s="284"/>
      <c r="F9" s="284"/>
      <c r="G9" s="284"/>
      <c r="H9" s="284" t="s">
        <v>127</v>
      </c>
      <c r="I9" s="284" t="s">
        <v>128</v>
      </c>
      <c r="J9" s="284" t="s">
        <v>129</v>
      </c>
      <c r="K9" s="284" t="s">
        <v>130</v>
      </c>
      <c r="L9" s="284" t="s">
        <v>131</v>
      </c>
    </row>
    <row r="10" spans="1:12" ht="12.75">
      <c r="A10" s="178"/>
      <c r="B10" s="210"/>
      <c r="C10" s="210"/>
      <c r="D10" s="54" t="s">
        <v>132</v>
      </c>
      <c r="E10" s="54" t="s">
        <v>133</v>
      </c>
      <c r="F10" s="54" t="s">
        <v>134</v>
      </c>
      <c r="G10" s="54" t="s">
        <v>135</v>
      </c>
      <c r="H10" s="284"/>
      <c r="I10" s="284"/>
      <c r="J10" s="284"/>
      <c r="K10" s="284"/>
      <c r="L10" s="284"/>
    </row>
    <row r="11" spans="1:12" ht="38.25">
      <c r="A11" s="307" t="s">
        <v>43</v>
      </c>
      <c r="B11" s="310" t="s">
        <v>326</v>
      </c>
      <c r="C11" s="3" t="s">
        <v>144</v>
      </c>
      <c r="D11" s="42"/>
      <c r="E11" s="42" t="s">
        <v>313</v>
      </c>
      <c r="F11" s="42" t="s">
        <v>313</v>
      </c>
      <c r="G11" s="42" t="s">
        <v>313</v>
      </c>
      <c r="H11" s="285" t="s">
        <v>320</v>
      </c>
      <c r="I11" s="287" t="s">
        <v>312</v>
      </c>
      <c r="J11" s="320" t="s">
        <v>79</v>
      </c>
      <c r="K11" s="368" t="s">
        <v>77</v>
      </c>
      <c r="L11" s="56">
        <v>15000</v>
      </c>
    </row>
    <row r="12" spans="1:12" ht="25.5" customHeight="1">
      <c r="A12" s="308"/>
      <c r="B12" s="310"/>
      <c r="C12" s="188" t="s">
        <v>200</v>
      </c>
      <c r="D12" s="258"/>
      <c r="E12" s="258"/>
      <c r="F12" s="258" t="s">
        <v>313</v>
      </c>
      <c r="G12" s="258" t="s">
        <v>313</v>
      </c>
      <c r="H12" s="272"/>
      <c r="I12" s="288"/>
      <c r="J12" s="320"/>
      <c r="K12" s="368" t="s">
        <v>80</v>
      </c>
      <c r="L12" s="56">
        <v>2000</v>
      </c>
    </row>
    <row r="13" spans="1:12" ht="12.75" customHeight="1">
      <c r="A13" s="308"/>
      <c r="B13" s="310"/>
      <c r="C13" s="264"/>
      <c r="D13" s="265"/>
      <c r="E13" s="265"/>
      <c r="F13" s="265"/>
      <c r="G13" s="265"/>
      <c r="H13" s="272"/>
      <c r="I13" s="288"/>
      <c r="J13" s="320"/>
      <c r="K13" s="55" t="s">
        <v>81</v>
      </c>
      <c r="L13" s="56">
        <v>0</v>
      </c>
    </row>
    <row r="14" spans="1:12" ht="12.75">
      <c r="A14" s="308"/>
      <c r="B14" s="310"/>
      <c r="C14" s="255"/>
      <c r="D14" s="259"/>
      <c r="E14" s="259"/>
      <c r="F14" s="259"/>
      <c r="G14" s="259"/>
      <c r="H14" s="261"/>
      <c r="I14" s="289"/>
      <c r="J14" s="320"/>
      <c r="K14" s="55" t="s">
        <v>82</v>
      </c>
      <c r="L14" s="56">
        <f>SUM(L11:L13)*0.07</f>
        <v>1190</v>
      </c>
    </row>
    <row r="15" spans="1:12" ht="12.75">
      <c r="A15" s="308"/>
      <c r="B15" s="59" t="s">
        <v>180</v>
      </c>
      <c r="C15" s="60"/>
      <c r="D15" s="61"/>
      <c r="E15" s="61"/>
      <c r="F15" s="61"/>
      <c r="G15" s="61"/>
      <c r="H15" s="61"/>
      <c r="I15" s="62"/>
      <c r="J15" s="62"/>
      <c r="K15" s="62"/>
      <c r="L15" s="63">
        <f>SUM(L11:L14)</f>
        <v>18190</v>
      </c>
    </row>
    <row r="16" spans="1:12" ht="38.25">
      <c r="A16" s="308"/>
      <c r="B16" s="310" t="s">
        <v>325</v>
      </c>
      <c r="C16" s="3" t="s">
        <v>168</v>
      </c>
      <c r="D16" s="55"/>
      <c r="E16" s="42" t="s">
        <v>313</v>
      </c>
      <c r="F16" s="42" t="s">
        <v>313</v>
      </c>
      <c r="G16" s="42" t="s">
        <v>313</v>
      </c>
      <c r="H16" s="285" t="s">
        <v>320</v>
      </c>
      <c r="I16" s="287" t="s">
        <v>312</v>
      </c>
      <c r="J16" s="320" t="s">
        <v>79</v>
      </c>
      <c r="K16" s="55" t="s">
        <v>77</v>
      </c>
      <c r="L16" s="56">
        <v>15000</v>
      </c>
    </row>
    <row r="17" spans="1:12" ht="25.5" customHeight="1">
      <c r="A17" s="308"/>
      <c r="B17" s="310"/>
      <c r="C17" s="188" t="s">
        <v>167</v>
      </c>
      <c r="D17" s="256"/>
      <c r="E17" s="258"/>
      <c r="F17" s="258"/>
      <c r="G17" s="258" t="s">
        <v>313</v>
      </c>
      <c r="H17" s="272"/>
      <c r="I17" s="288"/>
      <c r="J17" s="320"/>
      <c r="K17" s="55" t="s">
        <v>80</v>
      </c>
      <c r="L17" s="56">
        <v>2000</v>
      </c>
    </row>
    <row r="18" spans="1:13" ht="12.75" customHeight="1">
      <c r="A18" s="308"/>
      <c r="B18" s="310"/>
      <c r="C18" s="264"/>
      <c r="D18" s="265"/>
      <c r="E18" s="265"/>
      <c r="F18" s="265"/>
      <c r="G18" s="265"/>
      <c r="H18" s="272"/>
      <c r="I18" s="288"/>
      <c r="J18" s="320"/>
      <c r="K18" s="55" t="s">
        <v>81</v>
      </c>
      <c r="L18" s="56">
        <v>0</v>
      </c>
      <c r="M18" s="157"/>
    </row>
    <row r="19" spans="1:12" ht="36.75" customHeight="1">
      <c r="A19" s="308"/>
      <c r="B19" s="310"/>
      <c r="C19" s="255"/>
      <c r="D19" s="259"/>
      <c r="E19" s="259"/>
      <c r="F19" s="259"/>
      <c r="G19" s="259"/>
      <c r="H19" s="261"/>
      <c r="I19" s="289"/>
      <c r="J19" s="320"/>
      <c r="K19" s="55" t="s">
        <v>82</v>
      </c>
      <c r="L19" s="56">
        <f>SUM(L16:L18)*0.07</f>
        <v>1190</v>
      </c>
    </row>
    <row r="20" spans="1:12" ht="12.75">
      <c r="A20" s="308"/>
      <c r="B20" s="59" t="s">
        <v>180</v>
      </c>
      <c r="C20" s="60"/>
      <c r="D20" s="61"/>
      <c r="E20" s="61"/>
      <c r="F20" s="61"/>
      <c r="G20" s="61"/>
      <c r="H20" s="61"/>
      <c r="I20" s="61"/>
      <c r="J20" s="61"/>
      <c r="K20" s="61"/>
      <c r="L20" s="63">
        <f>SUM(L16:L19)</f>
        <v>18190</v>
      </c>
    </row>
    <row r="21" spans="1:12" ht="76.5">
      <c r="A21" s="308"/>
      <c r="B21" s="310" t="s">
        <v>324</v>
      </c>
      <c r="C21" s="3" t="s">
        <v>35</v>
      </c>
      <c r="D21" s="55"/>
      <c r="E21" s="42" t="s">
        <v>313</v>
      </c>
      <c r="F21" s="42" t="s">
        <v>313</v>
      </c>
      <c r="G21" s="42" t="s">
        <v>313</v>
      </c>
      <c r="H21" s="285" t="s">
        <v>320</v>
      </c>
      <c r="I21" s="287" t="s">
        <v>312</v>
      </c>
      <c r="J21" s="320" t="s">
        <v>79</v>
      </c>
      <c r="K21" s="55" t="s">
        <v>77</v>
      </c>
      <c r="L21" s="56">
        <v>10000</v>
      </c>
    </row>
    <row r="22" spans="1:12" ht="12.75">
      <c r="A22" s="308"/>
      <c r="B22" s="310"/>
      <c r="C22" s="314" t="s">
        <v>292</v>
      </c>
      <c r="D22" s="316"/>
      <c r="E22" s="266"/>
      <c r="F22" s="266" t="s">
        <v>313</v>
      </c>
      <c r="G22" s="266" t="s">
        <v>313</v>
      </c>
      <c r="H22" s="272"/>
      <c r="I22" s="288"/>
      <c r="J22" s="320"/>
      <c r="K22" s="55" t="s">
        <v>80</v>
      </c>
      <c r="L22" s="56">
        <v>2000</v>
      </c>
    </row>
    <row r="23" spans="1:12" ht="25.5">
      <c r="A23" s="308"/>
      <c r="B23" s="310"/>
      <c r="C23" s="315"/>
      <c r="D23" s="317"/>
      <c r="E23" s="267"/>
      <c r="F23" s="267"/>
      <c r="G23" s="267"/>
      <c r="H23" s="272"/>
      <c r="I23" s="288"/>
      <c r="J23" s="320"/>
      <c r="K23" s="55" t="s">
        <v>81</v>
      </c>
      <c r="L23" s="56">
        <v>20000</v>
      </c>
    </row>
    <row r="24" spans="1:12" ht="36.75" customHeight="1">
      <c r="A24" s="308"/>
      <c r="B24" s="310"/>
      <c r="C24" s="268"/>
      <c r="D24" s="268"/>
      <c r="E24" s="268"/>
      <c r="F24" s="268"/>
      <c r="G24" s="268"/>
      <c r="H24" s="261"/>
      <c r="I24" s="289"/>
      <c r="J24" s="320"/>
      <c r="K24" s="55" t="s">
        <v>82</v>
      </c>
      <c r="L24" s="56">
        <f>SUM(L21:L23)*0.07</f>
        <v>2240</v>
      </c>
    </row>
    <row r="25" spans="1:12" ht="12.75">
      <c r="A25" s="308"/>
      <c r="B25" s="59" t="s">
        <v>180</v>
      </c>
      <c r="C25" s="60"/>
      <c r="D25" s="61"/>
      <c r="E25" s="61"/>
      <c r="F25" s="61"/>
      <c r="G25" s="61"/>
      <c r="H25" s="61"/>
      <c r="I25" s="61"/>
      <c r="J25" s="61"/>
      <c r="K25" s="61"/>
      <c r="L25" s="63">
        <f>SUM(L21:L24)</f>
        <v>34240</v>
      </c>
    </row>
    <row r="26" spans="1:12" ht="38.25">
      <c r="A26" s="308"/>
      <c r="B26" s="310" t="s">
        <v>323</v>
      </c>
      <c r="C26" s="3" t="s">
        <v>145</v>
      </c>
      <c r="D26" s="55"/>
      <c r="E26" s="42" t="s">
        <v>313</v>
      </c>
      <c r="F26" s="42" t="s">
        <v>313</v>
      </c>
      <c r="G26" s="42" t="s">
        <v>313</v>
      </c>
      <c r="H26" s="285" t="s">
        <v>320</v>
      </c>
      <c r="I26" s="287" t="s">
        <v>312</v>
      </c>
      <c r="J26" s="320" t="s">
        <v>79</v>
      </c>
      <c r="K26" s="109" t="s">
        <v>77</v>
      </c>
      <c r="L26" s="56">
        <v>24000</v>
      </c>
    </row>
    <row r="27" spans="1:12" ht="38.25">
      <c r="A27" s="308"/>
      <c r="B27" s="310"/>
      <c r="C27" s="3" t="s">
        <v>137</v>
      </c>
      <c r="D27" s="55"/>
      <c r="E27" s="42" t="s">
        <v>313</v>
      </c>
      <c r="F27" s="42" t="s">
        <v>313</v>
      </c>
      <c r="G27" s="42" t="s">
        <v>313</v>
      </c>
      <c r="H27" s="272"/>
      <c r="I27" s="288"/>
      <c r="J27" s="320"/>
      <c r="K27" s="55" t="s">
        <v>80</v>
      </c>
      <c r="L27" s="56">
        <v>30000</v>
      </c>
    </row>
    <row r="28" spans="1:12" ht="25.5">
      <c r="A28" s="308"/>
      <c r="B28" s="310"/>
      <c r="C28" s="3" t="s">
        <v>138</v>
      </c>
      <c r="D28" s="55"/>
      <c r="E28" s="42"/>
      <c r="F28" s="42" t="s">
        <v>313</v>
      </c>
      <c r="G28" s="42" t="s">
        <v>313</v>
      </c>
      <c r="H28" s="272"/>
      <c r="I28" s="288"/>
      <c r="J28" s="320"/>
      <c r="K28" s="55" t="s">
        <v>81</v>
      </c>
      <c r="L28" s="56">
        <v>20000</v>
      </c>
    </row>
    <row r="29" spans="1:12" ht="51">
      <c r="A29" s="308"/>
      <c r="B29" s="310"/>
      <c r="C29" s="3" t="s">
        <v>317</v>
      </c>
      <c r="D29" s="55"/>
      <c r="E29" s="42" t="s">
        <v>313</v>
      </c>
      <c r="F29" s="42" t="s">
        <v>313</v>
      </c>
      <c r="G29" s="42" t="s">
        <v>313</v>
      </c>
      <c r="H29" s="272"/>
      <c r="I29" s="288"/>
      <c r="J29" s="320"/>
      <c r="K29" s="42" t="s">
        <v>78</v>
      </c>
      <c r="L29" s="56">
        <v>50000</v>
      </c>
    </row>
    <row r="30" spans="1:12" ht="25.5">
      <c r="A30" s="308"/>
      <c r="B30" s="310"/>
      <c r="C30" s="3" t="s">
        <v>316</v>
      </c>
      <c r="D30" s="55"/>
      <c r="E30" s="42" t="s">
        <v>313</v>
      </c>
      <c r="F30" s="42" t="s">
        <v>313</v>
      </c>
      <c r="G30" s="42" t="s">
        <v>313</v>
      </c>
      <c r="H30" s="272"/>
      <c r="I30" s="288"/>
      <c r="J30" s="320"/>
      <c r="K30" s="42" t="s">
        <v>83</v>
      </c>
      <c r="L30" s="56">
        <v>49200</v>
      </c>
    </row>
    <row r="31" spans="1:12" ht="25.5">
      <c r="A31" s="308"/>
      <c r="B31" s="310"/>
      <c r="C31" s="3" t="s">
        <v>318</v>
      </c>
      <c r="D31" s="42"/>
      <c r="E31" s="42" t="s">
        <v>313</v>
      </c>
      <c r="F31" s="42" t="s">
        <v>313</v>
      </c>
      <c r="G31" s="42" t="s">
        <v>313</v>
      </c>
      <c r="H31" s="261"/>
      <c r="I31" s="289"/>
      <c r="J31" s="320"/>
      <c r="K31" s="55" t="s">
        <v>82</v>
      </c>
      <c r="L31" s="56">
        <f>SUM(L26:L30)*0.07</f>
        <v>12124.000000000002</v>
      </c>
    </row>
    <row r="32" spans="1:12" ht="12.75">
      <c r="A32" s="308"/>
      <c r="B32" s="59" t="s">
        <v>180</v>
      </c>
      <c r="C32" s="60"/>
      <c r="D32" s="61"/>
      <c r="E32" s="61"/>
      <c r="F32" s="61"/>
      <c r="G32" s="61"/>
      <c r="H32" s="61"/>
      <c r="I32" s="61"/>
      <c r="J32" s="61"/>
      <c r="K32" s="61"/>
      <c r="L32" s="63">
        <f>SUM(L26:L31)</f>
        <v>185324</v>
      </c>
    </row>
    <row r="33" spans="1:12" ht="25.5">
      <c r="A33" s="308"/>
      <c r="B33" s="310" t="s">
        <v>322</v>
      </c>
      <c r="C33" s="188" t="s">
        <v>163</v>
      </c>
      <c r="D33" s="290"/>
      <c r="E33" s="269" t="s">
        <v>313</v>
      </c>
      <c r="F33" s="269" t="s">
        <v>313</v>
      </c>
      <c r="G33" s="269" t="s">
        <v>313</v>
      </c>
      <c r="H33" s="285" t="s">
        <v>320</v>
      </c>
      <c r="I33" s="282" t="s">
        <v>312</v>
      </c>
      <c r="J33" s="178" t="s">
        <v>79</v>
      </c>
      <c r="K33" s="55" t="s">
        <v>77</v>
      </c>
      <c r="L33" s="56">
        <v>15000</v>
      </c>
    </row>
    <row r="34" spans="1:12" ht="12.75">
      <c r="A34" s="308"/>
      <c r="B34" s="310"/>
      <c r="C34" s="255"/>
      <c r="D34" s="291"/>
      <c r="E34" s="271"/>
      <c r="F34" s="271"/>
      <c r="G34" s="271"/>
      <c r="H34" s="272"/>
      <c r="I34" s="283"/>
      <c r="J34" s="178"/>
      <c r="K34" s="55" t="s">
        <v>80</v>
      </c>
      <c r="L34" s="56">
        <v>2000</v>
      </c>
    </row>
    <row r="35" spans="1:12" ht="25.5">
      <c r="A35" s="308"/>
      <c r="B35" s="310"/>
      <c r="C35" s="188" t="s">
        <v>164</v>
      </c>
      <c r="D35" s="260"/>
      <c r="E35" s="262"/>
      <c r="F35" s="262"/>
      <c r="G35" s="258" t="s">
        <v>313</v>
      </c>
      <c r="H35" s="272"/>
      <c r="I35" s="283"/>
      <c r="J35" s="178"/>
      <c r="K35" s="55" t="s">
        <v>81</v>
      </c>
      <c r="L35" s="56">
        <v>5000</v>
      </c>
    </row>
    <row r="36" spans="1:12" ht="12.75" customHeight="1">
      <c r="A36" s="308"/>
      <c r="B36" s="310"/>
      <c r="C36" s="255"/>
      <c r="D36" s="261"/>
      <c r="E36" s="263"/>
      <c r="F36" s="263"/>
      <c r="G36" s="259"/>
      <c r="H36" s="261"/>
      <c r="I36" s="263"/>
      <c r="J36" s="178"/>
      <c r="K36" s="55" t="s">
        <v>82</v>
      </c>
      <c r="L36" s="56">
        <f>SUM(L33:L35)*0.07</f>
        <v>1540.0000000000002</v>
      </c>
    </row>
    <row r="37" spans="1:12" ht="12.75">
      <c r="A37" s="308"/>
      <c r="B37" s="59" t="s">
        <v>180</v>
      </c>
      <c r="C37" s="60"/>
      <c r="D37" s="61"/>
      <c r="E37" s="61"/>
      <c r="F37" s="61"/>
      <c r="G37" s="61"/>
      <c r="H37" s="61"/>
      <c r="I37" s="61"/>
      <c r="J37" s="61"/>
      <c r="K37" s="61"/>
      <c r="L37" s="63">
        <f>SUM(L33:L36)</f>
        <v>23540</v>
      </c>
    </row>
    <row r="38" spans="1:12" ht="51">
      <c r="A38" s="308"/>
      <c r="B38" s="310" t="s">
        <v>327</v>
      </c>
      <c r="C38" s="3" t="s">
        <v>162</v>
      </c>
      <c r="D38" s="55"/>
      <c r="E38" s="42"/>
      <c r="F38" s="42" t="s">
        <v>313</v>
      </c>
      <c r="G38" s="42" t="s">
        <v>313</v>
      </c>
      <c r="H38" s="285" t="s">
        <v>320</v>
      </c>
      <c r="I38" s="287" t="s">
        <v>312</v>
      </c>
      <c r="J38" s="178" t="s">
        <v>79</v>
      </c>
      <c r="K38" s="55" t="s">
        <v>77</v>
      </c>
      <c r="L38" s="56">
        <v>15000</v>
      </c>
    </row>
    <row r="39" spans="1:12" ht="25.5">
      <c r="A39" s="308"/>
      <c r="B39" s="310"/>
      <c r="C39" s="3" t="s">
        <v>161</v>
      </c>
      <c r="D39" s="55"/>
      <c r="E39" s="42"/>
      <c r="F39" s="42"/>
      <c r="G39" s="42" t="s">
        <v>313</v>
      </c>
      <c r="H39" s="272"/>
      <c r="I39" s="288"/>
      <c r="J39" s="178"/>
      <c r="K39" s="290" t="s">
        <v>80</v>
      </c>
      <c r="L39" s="312">
        <v>2000</v>
      </c>
    </row>
    <row r="40" spans="1:12" ht="25.5" customHeight="1">
      <c r="A40" s="308"/>
      <c r="B40" s="310"/>
      <c r="C40" s="188" t="s">
        <v>160</v>
      </c>
      <c r="D40" s="256"/>
      <c r="E40" s="258"/>
      <c r="F40" s="258" t="s">
        <v>313</v>
      </c>
      <c r="G40" s="258" t="s">
        <v>313</v>
      </c>
      <c r="H40" s="272"/>
      <c r="I40" s="288"/>
      <c r="J40" s="178"/>
      <c r="K40" s="291"/>
      <c r="L40" s="313"/>
    </row>
    <row r="41" spans="1:12" ht="12.75">
      <c r="A41" s="308"/>
      <c r="B41" s="310"/>
      <c r="C41" s="255"/>
      <c r="D41" s="257"/>
      <c r="E41" s="259"/>
      <c r="F41" s="259"/>
      <c r="G41" s="259"/>
      <c r="H41" s="261"/>
      <c r="I41" s="289"/>
      <c r="J41" s="178"/>
      <c r="K41" s="55" t="s">
        <v>82</v>
      </c>
      <c r="L41" s="56">
        <f>SUM(L38:L40)*0.07</f>
        <v>1190</v>
      </c>
    </row>
    <row r="42" spans="1:12" ht="12.75">
      <c r="A42" s="308"/>
      <c r="B42" s="59" t="s">
        <v>180</v>
      </c>
      <c r="C42" s="60"/>
      <c r="D42" s="61"/>
      <c r="E42" s="61"/>
      <c r="F42" s="61"/>
      <c r="G42" s="61"/>
      <c r="H42" s="61"/>
      <c r="I42" s="61"/>
      <c r="J42" s="61"/>
      <c r="K42" s="61"/>
      <c r="L42" s="63">
        <f>SUM(L38:L41)</f>
        <v>18190</v>
      </c>
    </row>
    <row r="43" spans="1:12" ht="51" customHeight="1">
      <c r="A43" s="308"/>
      <c r="B43" s="310" t="s">
        <v>328</v>
      </c>
      <c r="C43" s="3" t="s">
        <v>158</v>
      </c>
      <c r="D43" s="55"/>
      <c r="E43" s="42" t="s">
        <v>313</v>
      </c>
      <c r="F43" s="42" t="s">
        <v>313</v>
      </c>
      <c r="G43" s="42" t="s">
        <v>313</v>
      </c>
      <c r="H43" s="285" t="s">
        <v>320</v>
      </c>
      <c r="I43" s="287" t="s">
        <v>312</v>
      </c>
      <c r="J43" s="178" t="s">
        <v>79</v>
      </c>
      <c r="K43" s="109" t="s">
        <v>77</v>
      </c>
      <c r="L43" s="56">
        <v>40000</v>
      </c>
    </row>
    <row r="44" spans="1:12" ht="25.5">
      <c r="A44" s="308"/>
      <c r="B44" s="310"/>
      <c r="C44" s="3" t="s">
        <v>157</v>
      </c>
      <c r="D44" s="55"/>
      <c r="E44" s="42" t="s">
        <v>313</v>
      </c>
      <c r="F44" s="42" t="s">
        <v>313</v>
      </c>
      <c r="G44" s="42" t="s">
        <v>313</v>
      </c>
      <c r="H44" s="272"/>
      <c r="I44" s="288"/>
      <c r="J44" s="178"/>
      <c r="K44" s="55" t="s">
        <v>80</v>
      </c>
      <c r="L44" s="56">
        <v>5000</v>
      </c>
    </row>
    <row r="45" spans="1:12" ht="25.5">
      <c r="A45" s="308"/>
      <c r="B45" s="310"/>
      <c r="C45" s="108" t="s">
        <v>156</v>
      </c>
      <c r="D45" s="64"/>
      <c r="E45" s="41"/>
      <c r="F45" s="42" t="s">
        <v>313</v>
      </c>
      <c r="G45" s="42" t="s">
        <v>313</v>
      </c>
      <c r="H45" s="272"/>
      <c r="I45" s="288"/>
      <c r="J45" s="178"/>
      <c r="K45" s="55" t="s">
        <v>81</v>
      </c>
      <c r="L45" s="56">
        <v>15000</v>
      </c>
    </row>
    <row r="46" spans="1:12" ht="39" customHeight="1">
      <c r="A46" s="308"/>
      <c r="B46" s="310"/>
      <c r="C46" s="108" t="s">
        <v>155</v>
      </c>
      <c r="D46" s="64"/>
      <c r="E46" s="42" t="s">
        <v>313</v>
      </c>
      <c r="F46" s="42" t="s">
        <v>313</v>
      </c>
      <c r="G46" s="42" t="s">
        <v>313</v>
      </c>
      <c r="H46" s="261"/>
      <c r="I46" s="289"/>
      <c r="J46" s="178"/>
      <c r="K46" s="55" t="s">
        <v>82</v>
      </c>
      <c r="L46" s="56">
        <f>SUM(L43:L45)*0.07</f>
        <v>4200</v>
      </c>
    </row>
    <row r="47" spans="1:12" ht="12.75">
      <c r="A47" s="308"/>
      <c r="B47" s="59" t="s">
        <v>180</v>
      </c>
      <c r="C47" s="60"/>
      <c r="D47" s="61"/>
      <c r="E47" s="61"/>
      <c r="F47" s="61"/>
      <c r="G47" s="61"/>
      <c r="H47" s="61"/>
      <c r="I47" s="61"/>
      <c r="J47" s="61"/>
      <c r="K47" s="61"/>
      <c r="L47" s="63">
        <f>SUM(L43:L46)</f>
        <v>64200</v>
      </c>
    </row>
    <row r="48" spans="1:12" ht="38.25">
      <c r="A48" s="308"/>
      <c r="B48" s="310" t="s">
        <v>329</v>
      </c>
      <c r="C48" s="3" t="s">
        <v>154</v>
      </c>
      <c r="D48" s="55"/>
      <c r="E48" s="42" t="s">
        <v>313</v>
      </c>
      <c r="F48" s="42" t="s">
        <v>313</v>
      </c>
      <c r="G48" s="42" t="s">
        <v>313</v>
      </c>
      <c r="H48" s="285" t="s">
        <v>320</v>
      </c>
      <c r="I48" s="287" t="s">
        <v>312</v>
      </c>
      <c r="J48" s="178" t="s">
        <v>79</v>
      </c>
      <c r="K48" s="55" t="s">
        <v>77</v>
      </c>
      <c r="L48" s="56">
        <v>0</v>
      </c>
    </row>
    <row r="49" spans="1:12" ht="38.25">
      <c r="A49" s="308"/>
      <c r="B49" s="310"/>
      <c r="C49" s="3" t="s">
        <v>140</v>
      </c>
      <c r="D49" s="55"/>
      <c r="E49" s="42"/>
      <c r="F49" s="42"/>
      <c r="G49" s="42" t="s">
        <v>313</v>
      </c>
      <c r="H49" s="272"/>
      <c r="I49" s="288"/>
      <c r="J49" s="178"/>
      <c r="K49" s="109" t="s">
        <v>80</v>
      </c>
      <c r="L49" s="110">
        <v>2000</v>
      </c>
    </row>
    <row r="50" spans="1:12" ht="12.75">
      <c r="A50" s="308"/>
      <c r="B50" s="310"/>
      <c r="C50" s="58" t="s">
        <v>141</v>
      </c>
      <c r="D50" s="55"/>
      <c r="E50" s="42"/>
      <c r="F50" s="42"/>
      <c r="G50" s="42" t="s">
        <v>313</v>
      </c>
      <c r="H50" s="261"/>
      <c r="I50" s="289"/>
      <c r="J50" s="178"/>
      <c r="K50" s="55" t="s">
        <v>82</v>
      </c>
      <c r="L50" s="56">
        <f>SUM(L48:L49)*0.07</f>
        <v>140</v>
      </c>
    </row>
    <row r="51" spans="1:12" ht="12.75">
      <c r="A51" s="308"/>
      <c r="B51" s="59" t="s">
        <v>180</v>
      </c>
      <c r="C51" s="60"/>
      <c r="D51" s="61"/>
      <c r="E51" s="61"/>
      <c r="F51" s="61"/>
      <c r="G51" s="61"/>
      <c r="H51" s="61"/>
      <c r="I51" s="61"/>
      <c r="J51" s="61"/>
      <c r="K51" s="61"/>
      <c r="L51" s="63">
        <f>SUM(L48:L50)</f>
        <v>2140</v>
      </c>
    </row>
    <row r="52" spans="1:12" ht="25.5">
      <c r="A52" s="308"/>
      <c r="B52" s="310" t="s">
        <v>330</v>
      </c>
      <c r="C52" s="3" t="s">
        <v>153</v>
      </c>
      <c r="D52" s="55"/>
      <c r="E52" s="42" t="s">
        <v>313</v>
      </c>
      <c r="F52" s="42" t="s">
        <v>313</v>
      </c>
      <c r="G52" s="42" t="s">
        <v>313</v>
      </c>
      <c r="H52" s="285" t="s">
        <v>320</v>
      </c>
      <c r="I52" s="287" t="s">
        <v>312</v>
      </c>
      <c r="J52" s="178" t="s">
        <v>79</v>
      </c>
      <c r="K52" s="55" t="s">
        <v>77</v>
      </c>
      <c r="L52" s="56">
        <v>15000</v>
      </c>
    </row>
    <row r="53" spans="1:12" ht="38.25">
      <c r="A53" s="308"/>
      <c r="B53" s="310"/>
      <c r="C53" s="3" t="s">
        <v>203</v>
      </c>
      <c r="D53" s="55"/>
      <c r="E53" s="42"/>
      <c r="F53" s="42"/>
      <c r="G53" s="42" t="s">
        <v>313</v>
      </c>
      <c r="H53" s="272"/>
      <c r="I53" s="288"/>
      <c r="J53" s="178"/>
      <c r="K53" s="290" t="s">
        <v>80</v>
      </c>
      <c r="L53" s="304">
        <v>2000</v>
      </c>
    </row>
    <row r="54" spans="1:12" ht="12.75">
      <c r="A54" s="308"/>
      <c r="B54" s="310"/>
      <c r="C54" s="3" t="s">
        <v>172</v>
      </c>
      <c r="D54" s="55"/>
      <c r="E54" s="42"/>
      <c r="F54" s="42"/>
      <c r="G54" s="42" t="s">
        <v>313</v>
      </c>
      <c r="H54" s="272"/>
      <c r="I54" s="288"/>
      <c r="J54" s="178"/>
      <c r="K54" s="291"/>
      <c r="L54" s="305"/>
    </row>
    <row r="55" spans="1:12" ht="25.5">
      <c r="A55" s="308"/>
      <c r="B55" s="310"/>
      <c r="C55" s="3" t="s">
        <v>202</v>
      </c>
      <c r="D55" s="55"/>
      <c r="E55" s="42"/>
      <c r="F55" s="42"/>
      <c r="G55" s="42" t="s">
        <v>313</v>
      </c>
      <c r="H55" s="261"/>
      <c r="I55" s="289"/>
      <c r="J55" s="178"/>
      <c r="K55" s="55" t="s">
        <v>82</v>
      </c>
      <c r="L55" s="56">
        <f>SUM(L52:L54)*0.07</f>
        <v>1190</v>
      </c>
    </row>
    <row r="56" spans="1:12" ht="12.75">
      <c r="A56" s="308"/>
      <c r="B56" s="59" t="s">
        <v>180</v>
      </c>
      <c r="C56" s="60"/>
      <c r="D56" s="61"/>
      <c r="E56" s="61"/>
      <c r="F56" s="61"/>
      <c r="G56" s="61"/>
      <c r="H56" s="61"/>
      <c r="I56" s="61"/>
      <c r="J56" s="61"/>
      <c r="K56" s="61"/>
      <c r="L56" s="63">
        <f>SUM(L52:L55)</f>
        <v>18190</v>
      </c>
    </row>
    <row r="57" spans="1:12" ht="12.75">
      <c r="A57" s="308"/>
      <c r="B57" s="65" t="s">
        <v>84</v>
      </c>
      <c r="C57" s="66"/>
      <c r="D57" s="67"/>
      <c r="E57" s="67"/>
      <c r="F57" s="67"/>
      <c r="G57" s="67"/>
      <c r="H57" s="67"/>
      <c r="I57" s="68"/>
      <c r="J57" s="68"/>
      <c r="K57" s="68"/>
      <c r="L57" s="69">
        <f>SUM(L56,L51,L47,L42,L37,L32,L25,L20,L15)</f>
        <v>382204</v>
      </c>
    </row>
    <row r="58" spans="1:12" ht="12.75" customHeight="1">
      <c r="A58" s="177" t="s">
        <v>179</v>
      </c>
      <c r="B58" s="177" t="s">
        <v>175</v>
      </c>
      <c r="C58" s="177" t="s">
        <v>85</v>
      </c>
      <c r="D58" s="284" t="s">
        <v>92</v>
      </c>
      <c r="E58" s="284"/>
      <c r="F58" s="284"/>
      <c r="G58" s="284"/>
      <c r="H58" s="284" t="s">
        <v>86</v>
      </c>
      <c r="I58" s="284" t="s">
        <v>128</v>
      </c>
      <c r="J58" s="284" t="s">
        <v>129</v>
      </c>
      <c r="K58" s="284" t="s">
        <v>130</v>
      </c>
      <c r="L58" s="284" t="s">
        <v>131</v>
      </c>
    </row>
    <row r="59" spans="1:12" ht="12.75">
      <c r="A59" s="178"/>
      <c r="B59" s="210"/>
      <c r="C59" s="210"/>
      <c r="D59" s="54" t="s">
        <v>132</v>
      </c>
      <c r="E59" s="54" t="s">
        <v>133</v>
      </c>
      <c r="F59" s="54" t="s">
        <v>134</v>
      </c>
      <c r="G59" s="54" t="s">
        <v>135</v>
      </c>
      <c r="H59" s="284"/>
      <c r="I59" s="284"/>
      <c r="J59" s="284"/>
      <c r="K59" s="284"/>
      <c r="L59" s="284"/>
    </row>
    <row r="60" spans="1:12" ht="51">
      <c r="A60" s="307" t="s">
        <v>42</v>
      </c>
      <c r="B60" s="309" t="s">
        <v>331</v>
      </c>
      <c r="C60" s="3" t="s">
        <v>169</v>
      </c>
      <c r="D60" s="55"/>
      <c r="E60" s="42"/>
      <c r="F60" s="42" t="s">
        <v>313</v>
      </c>
      <c r="G60" s="42" t="s">
        <v>313</v>
      </c>
      <c r="H60" s="285" t="s">
        <v>320</v>
      </c>
      <c r="I60" s="282" t="s">
        <v>312</v>
      </c>
      <c r="J60" s="178" t="s">
        <v>79</v>
      </c>
      <c r="K60" s="55" t="s">
        <v>77</v>
      </c>
      <c r="L60" s="70">
        <v>30000</v>
      </c>
    </row>
    <row r="61" spans="1:12" ht="38.25">
      <c r="A61" s="307"/>
      <c r="B61" s="309"/>
      <c r="C61" s="3" t="s">
        <v>170</v>
      </c>
      <c r="D61" s="55"/>
      <c r="E61" s="42"/>
      <c r="F61" s="42" t="s">
        <v>313</v>
      </c>
      <c r="G61" s="42" t="s">
        <v>313</v>
      </c>
      <c r="H61" s="272"/>
      <c r="I61" s="283"/>
      <c r="J61" s="178"/>
      <c r="K61" s="55" t="s">
        <v>80</v>
      </c>
      <c r="L61" s="70">
        <v>5000</v>
      </c>
    </row>
    <row r="62" spans="1:12" ht="38.25" customHeight="1">
      <c r="A62" s="307"/>
      <c r="B62" s="309"/>
      <c r="C62" s="188" t="s">
        <v>218</v>
      </c>
      <c r="D62" s="260"/>
      <c r="E62" s="262"/>
      <c r="F62" s="258" t="s">
        <v>313</v>
      </c>
      <c r="G62" s="258" t="s">
        <v>313</v>
      </c>
      <c r="H62" s="272"/>
      <c r="I62" s="283"/>
      <c r="J62" s="178"/>
      <c r="K62" s="55" t="s">
        <v>81</v>
      </c>
      <c r="L62" s="70">
        <v>50000</v>
      </c>
    </row>
    <row r="63" spans="1:12" ht="12.75">
      <c r="A63" s="307"/>
      <c r="B63" s="309"/>
      <c r="C63" s="255"/>
      <c r="D63" s="261"/>
      <c r="E63" s="263"/>
      <c r="F63" s="259"/>
      <c r="G63" s="259"/>
      <c r="H63" s="261"/>
      <c r="I63" s="263"/>
      <c r="J63" s="178"/>
      <c r="K63" s="55" t="s">
        <v>82</v>
      </c>
      <c r="L63" s="70">
        <f>SUM(L60:L62)*0.07</f>
        <v>5950.000000000001</v>
      </c>
    </row>
    <row r="64" spans="1:12" ht="12.75">
      <c r="A64" s="307"/>
      <c r="B64" s="59" t="s">
        <v>180</v>
      </c>
      <c r="C64" s="60"/>
      <c r="D64" s="61"/>
      <c r="E64" s="61"/>
      <c r="F64" s="61"/>
      <c r="G64" s="61"/>
      <c r="H64" s="61"/>
      <c r="I64" s="61"/>
      <c r="J64" s="61"/>
      <c r="K64" s="61"/>
      <c r="L64" s="71">
        <f>SUM(L60:L63)</f>
        <v>90950</v>
      </c>
    </row>
    <row r="65" spans="1:12" ht="51" customHeight="1">
      <c r="A65" s="307"/>
      <c r="B65" s="310" t="s">
        <v>332</v>
      </c>
      <c r="C65" s="3" t="s">
        <v>220</v>
      </c>
      <c r="D65" s="55"/>
      <c r="E65" s="42" t="s">
        <v>313</v>
      </c>
      <c r="F65" s="42" t="s">
        <v>313</v>
      </c>
      <c r="G65" s="42" t="s">
        <v>313</v>
      </c>
      <c r="H65" s="285" t="s">
        <v>320</v>
      </c>
      <c r="I65" s="282" t="s">
        <v>312</v>
      </c>
      <c r="J65" s="178" t="s">
        <v>79</v>
      </c>
      <c r="K65" s="55" t="s">
        <v>77</v>
      </c>
      <c r="L65" s="70">
        <v>20000</v>
      </c>
    </row>
    <row r="66" spans="1:12" ht="25.5">
      <c r="A66" s="307"/>
      <c r="B66" s="310"/>
      <c r="C66" s="3" t="s">
        <v>221</v>
      </c>
      <c r="D66" s="55"/>
      <c r="E66" s="42"/>
      <c r="F66" s="42" t="s">
        <v>313</v>
      </c>
      <c r="G66" s="42" t="s">
        <v>313</v>
      </c>
      <c r="H66" s="272"/>
      <c r="I66" s="283"/>
      <c r="J66" s="178"/>
      <c r="K66" s="55" t="s">
        <v>80</v>
      </c>
      <c r="L66" s="70">
        <v>2000</v>
      </c>
    </row>
    <row r="67" spans="1:12" ht="25.5" customHeight="1">
      <c r="A67" s="307"/>
      <c r="B67" s="310"/>
      <c r="C67" s="108" t="s">
        <v>181</v>
      </c>
      <c r="D67" s="64"/>
      <c r="E67" s="42" t="s">
        <v>313</v>
      </c>
      <c r="F67" s="42" t="s">
        <v>313</v>
      </c>
      <c r="G67" s="42" t="s">
        <v>313</v>
      </c>
      <c r="H67" s="272"/>
      <c r="I67" s="283"/>
      <c r="J67" s="178"/>
      <c r="K67" s="55" t="s">
        <v>81</v>
      </c>
      <c r="L67" s="70">
        <v>15000</v>
      </c>
    </row>
    <row r="68" spans="1:12" s="20" customFormat="1" ht="25.5">
      <c r="A68" s="307"/>
      <c r="B68" s="310"/>
      <c r="C68" s="114" t="s">
        <v>182</v>
      </c>
      <c r="D68" s="111"/>
      <c r="E68" s="111"/>
      <c r="F68" s="111"/>
      <c r="G68" s="42" t="s">
        <v>313</v>
      </c>
      <c r="H68" s="261"/>
      <c r="I68" s="263"/>
      <c r="J68" s="178"/>
      <c r="K68" s="55" t="s">
        <v>82</v>
      </c>
      <c r="L68" s="72">
        <f>SUM(L65:L67)*0.07</f>
        <v>2590.0000000000005</v>
      </c>
    </row>
    <row r="69" spans="1:12" ht="12.75">
      <c r="A69" s="307"/>
      <c r="B69" s="59" t="s">
        <v>180</v>
      </c>
      <c r="C69" s="61"/>
      <c r="D69" s="61"/>
      <c r="E69" s="61"/>
      <c r="F69" s="61"/>
      <c r="G69" s="61"/>
      <c r="H69" s="61"/>
      <c r="I69" s="61"/>
      <c r="J69" s="61"/>
      <c r="K69" s="61"/>
      <c r="L69" s="71">
        <f>SUM(L65:L68)</f>
        <v>39590</v>
      </c>
    </row>
    <row r="70" spans="1:12" ht="25.5">
      <c r="A70" s="307"/>
      <c r="B70" s="310" t="s">
        <v>333</v>
      </c>
      <c r="C70" s="3" t="s">
        <v>293</v>
      </c>
      <c r="D70" s="55"/>
      <c r="E70" s="42" t="s">
        <v>313</v>
      </c>
      <c r="F70" s="42"/>
      <c r="G70" s="42" t="s">
        <v>313</v>
      </c>
      <c r="H70" s="285" t="s">
        <v>320</v>
      </c>
      <c r="I70" s="282" t="s">
        <v>312</v>
      </c>
      <c r="J70" s="178" t="s">
        <v>79</v>
      </c>
      <c r="K70" s="109" t="s">
        <v>77</v>
      </c>
      <c r="L70" s="162">
        <v>42533</v>
      </c>
    </row>
    <row r="71" spans="1:12" ht="51">
      <c r="A71" s="307"/>
      <c r="B71" s="310"/>
      <c r="C71" s="3" t="s">
        <v>288</v>
      </c>
      <c r="D71" s="55"/>
      <c r="E71" s="42" t="s">
        <v>313</v>
      </c>
      <c r="F71" s="42" t="s">
        <v>313</v>
      </c>
      <c r="G71" s="42" t="s">
        <v>313</v>
      </c>
      <c r="H71" s="272"/>
      <c r="I71" s="283"/>
      <c r="J71" s="178"/>
      <c r="K71" s="55" t="s">
        <v>80</v>
      </c>
      <c r="L71" s="70">
        <v>55000</v>
      </c>
    </row>
    <row r="72" spans="1:15" ht="25.5" customHeight="1">
      <c r="A72" s="307"/>
      <c r="B72" s="310"/>
      <c r="C72" s="188" t="s">
        <v>289</v>
      </c>
      <c r="D72" s="292"/>
      <c r="E72" s="178"/>
      <c r="F72" s="178" t="s">
        <v>313</v>
      </c>
      <c r="G72" s="178" t="s">
        <v>313</v>
      </c>
      <c r="H72" s="272"/>
      <c r="I72" s="283"/>
      <c r="J72" s="178"/>
      <c r="K72" s="55" t="s">
        <v>81</v>
      </c>
      <c r="L72" s="70">
        <v>50000</v>
      </c>
      <c r="O72" s="157"/>
    </row>
    <row r="73" spans="1:15" s="20" customFormat="1" ht="12.75">
      <c r="A73" s="307"/>
      <c r="B73" s="310"/>
      <c r="C73" s="255"/>
      <c r="D73" s="292"/>
      <c r="E73" s="178"/>
      <c r="F73" s="178"/>
      <c r="G73" s="178"/>
      <c r="H73" s="261"/>
      <c r="I73" s="263"/>
      <c r="J73" s="178"/>
      <c r="K73" s="55" t="s">
        <v>82</v>
      </c>
      <c r="L73" s="72">
        <f>SUM(L70:L72)*0.07</f>
        <v>10327.310000000001</v>
      </c>
      <c r="M73" s="161"/>
      <c r="O73" s="160"/>
    </row>
    <row r="74" spans="1:12" ht="12.75">
      <c r="A74" s="307"/>
      <c r="B74" s="59" t="s">
        <v>180</v>
      </c>
      <c r="C74" s="61"/>
      <c r="D74" s="61"/>
      <c r="E74" s="61"/>
      <c r="F74" s="61"/>
      <c r="G74" s="61"/>
      <c r="H74" s="61"/>
      <c r="I74" s="61"/>
      <c r="J74" s="61"/>
      <c r="K74" s="61"/>
      <c r="L74" s="71">
        <f>SUM(L70:L73)</f>
        <v>157860.31</v>
      </c>
    </row>
    <row r="75" spans="1:12" ht="63.75">
      <c r="A75" s="307"/>
      <c r="B75" s="310" t="s">
        <v>334</v>
      </c>
      <c r="C75" s="3" t="s">
        <v>87</v>
      </c>
      <c r="D75" s="55"/>
      <c r="E75" s="42"/>
      <c r="F75" s="42" t="s">
        <v>313</v>
      </c>
      <c r="G75" s="42" t="s">
        <v>313</v>
      </c>
      <c r="H75" s="285" t="s">
        <v>320</v>
      </c>
      <c r="I75" s="282" t="s">
        <v>312</v>
      </c>
      <c r="J75" s="178" t="s">
        <v>79</v>
      </c>
      <c r="K75" s="109" t="s">
        <v>77</v>
      </c>
      <c r="L75" s="70">
        <v>50000</v>
      </c>
    </row>
    <row r="76" spans="1:13" ht="38.25" customHeight="1">
      <c r="A76" s="307"/>
      <c r="B76" s="310"/>
      <c r="C76" s="298" t="s">
        <v>183</v>
      </c>
      <c r="D76" s="292"/>
      <c r="E76" s="178" t="s">
        <v>313</v>
      </c>
      <c r="F76" s="178" t="s">
        <v>313</v>
      </c>
      <c r="G76" s="178" t="s">
        <v>313</v>
      </c>
      <c r="H76" s="272"/>
      <c r="I76" s="283"/>
      <c r="J76" s="178"/>
      <c r="K76" s="55" t="s">
        <v>80</v>
      </c>
      <c r="L76" s="70">
        <v>12712</v>
      </c>
      <c r="M76" s="159"/>
    </row>
    <row r="77" spans="1:12" ht="25.5">
      <c r="A77" s="307"/>
      <c r="B77" s="310"/>
      <c r="C77" s="298"/>
      <c r="D77" s="292"/>
      <c r="E77" s="178"/>
      <c r="F77" s="178"/>
      <c r="G77" s="178"/>
      <c r="H77" s="272"/>
      <c r="I77" s="283"/>
      <c r="J77" s="178"/>
      <c r="K77" s="55" t="s">
        <v>81</v>
      </c>
      <c r="L77" s="70">
        <v>30000</v>
      </c>
    </row>
    <row r="78" spans="1:12" ht="51">
      <c r="A78" s="307"/>
      <c r="B78" s="310"/>
      <c r="C78" s="108" t="s">
        <v>184</v>
      </c>
      <c r="D78" s="64"/>
      <c r="E78" s="42"/>
      <c r="F78" s="42" t="s">
        <v>313</v>
      </c>
      <c r="G78" s="42" t="s">
        <v>313</v>
      </c>
      <c r="H78" s="261"/>
      <c r="I78" s="263"/>
      <c r="J78" s="178"/>
      <c r="K78" s="55" t="s">
        <v>82</v>
      </c>
      <c r="L78" s="70">
        <f>SUM(L75:L77)*0.07</f>
        <v>6489.840000000001</v>
      </c>
    </row>
    <row r="79" spans="1:12" ht="12.75">
      <c r="A79" s="307"/>
      <c r="B79" s="59" t="s">
        <v>180</v>
      </c>
      <c r="C79" s="61"/>
      <c r="D79" s="61"/>
      <c r="E79" s="61"/>
      <c r="F79" s="61"/>
      <c r="G79" s="61"/>
      <c r="H79" s="61"/>
      <c r="I79" s="61"/>
      <c r="J79" s="61"/>
      <c r="K79" s="61"/>
      <c r="L79" s="71">
        <f>SUM(L75:L78)</f>
        <v>99201.84</v>
      </c>
    </row>
    <row r="80" spans="1:12" ht="51" customHeight="1">
      <c r="A80" s="307"/>
      <c r="B80" s="310" t="s">
        <v>335</v>
      </c>
      <c r="C80" s="188" t="s">
        <v>185</v>
      </c>
      <c r="D80" s="260"/>
      <c r="E80" s="269"/>
      <c r="F80" s="269"/>
      <c r="G80" s="269" t="s">
        <v>313</v>
      </c>
      <c r="H80" s="285" t="s">
        <v>320</v>
      </c>
      <c r="I80" s="282" t="s">
        <v>312</v>
      </c>
      <c r="J80" s="178" t="s">
        <v>79</v>
      </c>
      <c r="K80" s="55" t="s">
        <v>77</v>
      </c>
      <c r="L80" s="70">
        <f>SUM('Memória de Cálculo'!H106)</f>
        <v>15000</v>
      </c>
    </row>
    <row r="81" spans="1:12" ht="12.75">
      <c r="A81" s="307"/>
      <c r="B81" s="310"/>
      <c r="C81" s="264"/>
      <c r="D81" s="272"/>
      <c r="E81" s="270"/>
      <c r="F81" s="270"/>
      <c r="G81" s="270"/>
      <c r="H81" s="272"/>
      <c r="I81" s="283"/>
      <c r="J81" s="178"/>
      <c r="K81" s="55" t="s">
        <v>80</v>
      </c>
      <c r="L81" s="70">
        <v>2000</v>
      </c>
    </row>
    <row r="82" spans="1:12" ht="25.5">
      <c r="A82" s="307"/>
      <c r="B82" s="310"/>
      <c r="C82" s="264"/>
      <c r="D82" s="272"/>
      <c r="E82" s="270"/>
      <c r="F82" s="270"/>
      <c r="G82" s="270"/>
      <c r="H82" s="272"/>
      <c r="I82" s="283"/>
      <c r="J82" s="178"/>
      <c r="K82" s="55" t="s">
        <v>81</v>
      </c>
      <c r="L82" s="70">
        <v>10000</v>
      </c>
    </row>
    <row r="83" spans="1:12" ht="12.75">
      <c r="A83" s="307"/>
      <c r="B83" s="310"/>
      <c r="C83" s="255"/>
      <c r="D83" s="261"/>
      <c r="E83" s="271"/>
      <c r="F83" s="271"/>
      <c r="G83" s="271"/>
      <c r="H83" s="261"/>
      <c r="I83" s="263"/>
      <c r="J83" s="178"/>
      <c r="K83" s="55" t="s">
        <v>82</v>
      </c>
      <c r="L83" s="70">
        <f>SUM(L80:L82)*0.07</f>
        <v>1890.0000000000002</v>
      </c>
    </row>
    <row r="84" spans="1:12" ht="12.75">
      <c r="A84" s="307"/>
      <c r="B84" s="59" t="s">
        <v>180</v>
      </c>
      <c r="C84" s="61"/>
      <c r="D84" s="61"/>
      <c r="E84" s="61"/>
      <c r="F84" s="61"/>
      <c r="G84" s="61"/>
      <c r="H84" s="61"/>
      <c r="I84" s="61"/>
      <c r="J84" s="61"/>
      <c r="K84" s="61"/>
      <c r="L84" s="71">
        <f>SUM(L80:L83)</f>
        <v>28890</v>
      </c>
    </row>
    <row r="85" spans="1:12" ht="12.75">
      <c r="A85" s="308"/>
      <c r="B85" s="65" t="s">
        <v>88</v>
      </c>
      <c r="C85" s="66"/>
      <c r="D85" s="67"/>
      <c r="E85" s="67"/>
      <c r="F85" s="67"/>
      <c r="G85" s="67"/>
      <c r="H85" s="67"/>
      <c r="I85" s="74"/>
      <c r="J85" s="74"/>
      <c r="K85" s="74"/>
      <c r="L85" s="74">
        <f>SUM(L84,L79,L74,L69,L64)</f>
        <v>416492.15</v>
      </c>
    </row>
    <row r="86" spans="1:12" ht="12.75" customHeight="1">
      <c r="A86" s="177" t="s">
        <v>179</v>
      </c>
      <c r="B86" s="177" t="s">
        <v>175</v>
      </c>
      <c r="C86" s="177" t="s">
        <v>85</v>
      </c>
      <c r="D86" s="284" t="s">
        <v>92</v>
      </c>
      <c r="E86" s="284"/>
      <c r="F86" s="284"/>
      <c r="G86" s="284"/>
      <c r="H86" s="284" t="s">
        <v>86</v>
      </c>
      <c r="I86" s="284" t="s">
        <v>128</v>
      </c>
      <c r="J86" s="284" t="s">
        <v>129</v>
      </c>
      <c r="K86" s="284" t="s">
        <v>130</v>
      </c>
      <c r="L86" s="284" t="s">
        <v>131</v>
      </c>
    </row>
    <row r="87" spans="1:12" ht="12.75">
      <c r="A87" s="178"/>
      <c r="B87" s="210"/>
      <c r="C87" s="210"/>
      <c r="D87" s="54" t="s">
        <v>132</v>
      </c>
      <c r="E87" s="54" t="s">
        <v>133</v>
      </c>
      <c r="F87" s="54" t="s">
        <v>134</v>
      </c>
      <c r="G87" s="54" t="s">
        <v>135</v>
      </c>
      <c r="H87" s="284"/>
      <c r="I87" s="284"/>
      <c r="J87" s="284"/>
      <c r="K87" s="284"/>
      <c r="L87" s="284"/>
    </row>
    <row r="88" spans="1:12" ht="38.25" customHeight="1">
      <c r="A88" s="307" t="s">
        <v>47</v>
      </c>
      <c r="B88" s="311" t="s">
        <v>336</v>
      </c>
      <c r="C88" s="188" t="s">
        <v>188</v>
      </c>
      <c r="D88" s="256"/>
      <c r="E88" s="256"/>
      <c r="F88" s="258" t="s">
        <v>313</v>
      </c>
      <c r="G88" s="258" t="s">
        <v>313</v>
      </c>
      <c r="H88" s="285" t="s">
        <v>320</v>
      </c>
      <c r="I88" s="282" t="s">
        <v>312</v>
      </c>
      <c r="J88" s="178" t="s">
        <v>79</v>
      </c>
      <c r="K88" s="109" t="s">
        <v>77</v>
      </c>
      <c r="L88" s="70">
        <v>18000</v>
      </c>
    </row>
    <row r="89" spans="1:12" ht="12.75">
      <c r="A89" s="308"/>
      <c r="B89" s="311"/>
      <c r="C89" s="264"/>
      <c r="D89" s="265"/>
      <c r="E89" s="281"/>
      <c r="F89" s="265"/>
      <c r="G89" s="265"/>
      <c r="H89" s="272"/>
      <c r="I89" s="283"/>
      <c r="J89" s="178"/>
      <c r="K89" s="55" t="s">
        <v>80</v>
      </c>
      <c r="L89" s="70">
        <v>2000</v>
      </c>
    </row>
    <row r="90" spans="1:12" ht="25.5">
      <c r="A90" s="308"/>
      <c r="B90" s="311"/>
      <c r="C90" s="264"/>
      <c r="D90" s="265"/>
      <c r="E90" s="281"/>
      <c r="F90" s="265"/>
      <c r="G90" s="265"/>
      <c r="H90" s="272"/>
      <c r="I90" s="283"/>
      <c r="J90" s="178"/>
      <c r="K90" s="55" t="s">
        <v>81</v>
      </c>
      <c r="L90" s="70">
        <v>0</v>
      </c>
    </row>
    <row r="91" spans="1:12" ht="12.75">
      <c r="A91" s="308"/>
      <c r="B91" s="311"/>
      <c r="C91" s="255"/>
      <c r="D91" s="259"/>
      <c r="E91" s="257"/>
      <c r="F91" s="259"/>
      <c r="G91" s="259"/>
      <c r="H91" s="261"/>
      <c r="I91" s="263"/>
      <c r="J91" s="178"/>
      <c r="K91" s="55" t="s">
        <v>82</v>
      </c>
      <c r="L91" s="70">
        <f>SUM(L88:L90)*0.07</f>
        <v>1400.0000000000002</v>
      </c>
    </row>
    <row r="92" spans="1:12" ht="12.75">
      <c r="A92" s="308"/>
      <c r="B92" s="59" t="s">
        <v>180</v>
      </c>
      <c r="C92" s="60"/>
      <c r="D92" s="61"/>
      <c r="E92" s="61"/>
      <c r="F92" s="61"/>
      <c r="G92" s="61"/>
      <c r="H92" s="61"/>
      <c r="I92" s="61"/>
      <c r="J92" s="62"/>
      <c r="K92" s="62"/>
      <c r="L92" s="71">
        <f>SUM(L88:L91)</f>
        <v>21400</v>
      </c>
    </row>
    <row r="93" spans="1:12" ht="36" customHeight="1">
      <c r="A93" s="308"/>
      <c r="B93" s="297" t="s">
        <v>337</v>
      </c>
      <c r="C93" s="188" t="s">
        <v>191</v>
      </c>
      <c r="D93" s="258"/>
      <c r="E93" s="256"/>
      <c r="F93" s="258" t="s">
        <v>313</v>
      </c>
      <c r="G93" s="258" t="s">
        <v>313</v>
      </c>
      <c r="H93" s="285" t="s">
        <v>320</v>
      </c>
      <c r="I93" s="282" t="s">
        <v>312</v>
      </c>
      <c r="J93" s="178" t="s">
        <v>79</v>
      </c>
      <c r="K93" s="109" t="s">
        <v>77</v>
      </c>
      <c r="L93" s="70">
        <f>SUM('Memória de Cálculo'!H120)</f>
        <v>36000</v>
      </c>
    </row>
    <row r="94" spans="1:12" ht="37.5" customHeight="1">
      <c r="A94" s="308"/>
      <c r="B94" s="234"/>
      <c r="C94" s="264"/>
      <c r="D94" s="265"/>
      <c r="E94" s="281"/>
      <c r="F94" s="265"/>
      <c r="G94" s="265"/>
      <c r="H94" s="272"/>
      <c r="I94" s="283"/>
      <c r="J94" s="178"/>
      <c r="K94" s="290" t="s">
        <v>80</v>
      </c>
      <c r="L94" s="293">
        <v>2000</v>
      </c>
    </row>
    <row r="95" spans="1:12" ht="36.75" customHeight="1">
      <c r="A95" s="308"/>
      <c r="B95" s="234"/>
      <c r="C95" s="264"/>
      <c r="D95" s="265"/>
      <c r="E95" s="281"/>
      <c r="F95" s="265"/>
      <c r="G95" s="265"/>
      <c r="H95" s="272"/>
      <c r="I95" s="283"/>
      <c r="J95" s="178"/>
      <c r="K95" s="291"/>
      <c r="L95" s="294"/>
    </row>
    <row r="96" spans="1:12" s="20" customFormat="1" ht="12.75">
      <c r="A96" s="308"/>
      <c r="B96" s="235"/>
      <c r="C96" s="255"/>
      <c r="D96" s="259"/>
      <c r="E96" s="257"/>
      <c r="F96" s="259"/>
      <c r="G96" s="259"/>
      <c r="H96" s="261"/>
      <c r="I96" s="263"/>
      <c r="J96" s="178"/>
      <c r="K96" s="55" t="s">
        <v>82</v>
      </c>
      <c r="L96" s="72">
        <f>SUM(L93:L95)*0.07</f>
        <v>2660.0000000000005</v>
      </c>
    </row>
    <row r="97" spans="1:12" ht="12.75">
      <c r="A97" s="308"/>
      <c r="B97" s="59" t="s">
        <v>180</v>
      </c>
      <c r="C97" s="60"/>
      <c r="D97" s="61"/>
      <c r="E97" s="61"/>
      <c r="F97" s="61"/>
      <c r="G97" s="61"/>
      <c r="H97" s="61"/>
      <c r="I97" s="61"/>
      <c r="J97" s="61"/>
      <c r="K97" s="61"/>
      <c r="L97" s="71">
        <f>SUM(L93:L96)</f>
        <v>40660</v>
      </c>
    </row>
    <row r="98" spans="1:12" ht="38.25" customHeight="1">
      <c r="A98" s="308"/>
      <c r="B98" s="297" t="s">
        <v>338</v>
      </c>
      <c r="C98" s="188" t="s">
        <v>204</v>
      </c>
      <c r="D98" s="258"/>
      <c r="E98" s="258"/>
      <c r="F98" s="258" t="s">
        <v>313</v>
      </c>
      <c r="G98" s="258" t="s">
        <v>313</v>
      </c>
      <c r="H98" s="285" t="s">
        <v>320</v>
      </c>
      <c r="I98" s="282" t="s">
        <v>312</v>
      </c>
      <c r="J98" s="296" t="s">
        <v>79</v>
      </c>
      <c r="K98" s="109" t="s">
        <v>77</v>
      </c>
      <c r="L98" s="70">
        <f>SUM('Memória de Cálculo'!H126)</f>
        <v>36000</v>
      </c>
    </row>
    <row r="99" spans="1:12" ht="12.75">
      <c r="A99" s="308"/>
      <c r="B99" s="234"/>
      <c r="C99" s="264"/>
      <c r="D99" s="265"/>
      <c r="E99" s="265"/>
      <c r="F99" s="265"/>
      <c r="G99" s="265"/>
      <c r="H99" s="272"/>
      <c r="I99" s="283"/>
      <c r="J99" s="296"/>
      <c r="K99" s="290" t="s">
        <v>80</v>
      </c>
      <c r="L99" s="293">
        <v>2000</v>
      </c>
    </row>
    <row r="100" spans="1:12" ht="25.5" customHeight="1">
      <c r="A100" s="308"/>
      <c r="B100" s="234"/>
      <c r="C100" s="264"/>
      <c r="D100" s="265"/>
      <c r="E100" s="265"/>
      <c r="F100" s="265"/>
      <c r="G100" s="265"/>
      <c r="H100" s="272"/>
      <c r="I100" s="283"/>
      <c r="J100" s="296"/>
      <c r="K100" s="291"/>
      <c r="L100" s="294"/>
    </row>
    <row r="101" spans="1:12" s="20" customFormat="1" ht="12.75">
      <c r="A101" s="308"/>
      <c r="B101" s="235"/>
      <c r="C101" s="255"/>
      <c r="D101" s="259"/>
      <c r="E101" s="259"/>
      <c r="F101" s="259"/>
      <c r="G101" s="259"/>
      <c r="H101" s="261"/>
      <c r="I101" s="263"/>
      <c r="J101" s="296"/>
      <c r="K101" s="55" t="s">
        <v>82</v>
      </c>
      <c r="L101" s="72">
        <f>SUM(L98:L100)*0.07</f>
        <v>2660.0000000000005</v>
      </c>
    </row>
    <row r="102" spans="1:12" ht="12.75">
      <c r="A102" s="308"/>
      <c r="B102" s="59" t="s">
        <v>13</v>
      </c>
      <c r="C102" s="60"/>
      <c r="D102" s="61"/>
      <c r="E102" s="61"/>
      <c r="F102" s="61"/>
      <c r="G102" s="61"/>
      <c r="H102" s="61"/>
      <c r="I102" s="61"/>
      <c r="J102" s="61"/>
      <c r="K102" s="61"/>
      <c r="L102" s="71">
        <f>SUM(L98:L101)</f>
        <v>40660</v>
      </c>
    </row>
    <row r="103" spans="1:12" ht="12.75">
      <c r="A103" s="308"/>
      <c r="B103" s="65" t="s">
        <v>89</v>
      </c>
      <c r="C103" s="66"/>
      <c r="D103" s="67"/>
      <c r="E103" s="67"/>
      <c r="F103" s="67"/>
      <c r="G103" s="67"/>
      <c r="H103" s="67"/>
      <c r="I103" s="67"/>
      <c r="J103" s="68"/>
      <c r="K103" s="68"/>
      <c r="L103" s="68">
        <f>SUM(L102,L97,L92)</f>
        <v>102720</v>
      </c>
    </row>
    <row r="104" spans="1:12" ht="12.75" customHeight="1">
      <c r="A104" s="177" t="s">
        <v>179</v>
      </c>
      <c r="B104" s="177" t="s">
        <v>175</v>
      </c>
      <c r="C104" s="177" t="s">
        <v>85</v>
      </c>
      <c r="D104" s="284" t="s">
        <v>92</v>
      </c>
      <c r="E104" s="284"/>
      <c r="F104" s="284"/>
      <c r="G104" s="284"/>
      <c r="H104" s="284" t="s">
        <v>86</v>
      </c>
      <c r="I104" s="284" t="s">
        <v>128</v>
      </c>
      <c r="J104" s="284" t="s">
        <v>129</v>
      </c>
      <c r="K104" s="284" t="s">
        <v>130</v>
      </c>
      <c r="L104" s="284" t="s">
        <v>131</v>
      </c>
    </row>
    <row r="105" spans="1:12" ht="12.75">
      <c r="A105" s="178"/>
      <c r="B105" s="210"/>
      <c r="C105" s="210"/>
      <c r="D105" s="54" t="s">
        <v>132</v>
      </c>
      <c r="E105" s="54" t="s">
        <v>133</v>
      </c>
      <c r="F105" s="54" t="s">
        <v>134</v>
      </c>
      <c r="G105" s="54" t="s">
        <v>135</v>
      </c>
      <c r="H105" s="284"/>
      <c r="I105" s="284"/>
      <c r="J105" s="284"/>
      <c r="K105" s="284"/>
      <c r="L105" s="284"/>
    </row>
    <row r="106" spans="1:12" ht="25.5">
      <c r="A106" s="299" t="s">
        <v>48</v>
      </c>
      <c r="B106" s="297" t="s">
        <v>339</v>
      </c>
      <c r="C106" s="188" t="s">
        <v>195</v>
      </c>
      <c r="D106" s="302"/>
      <c r="E106" s="276" t="s">
        <v>314</v>
      </c>
      <c r="F106" s="276" t="s">
        <v>314</v>
      </c>
      <c r="G106" s="276" t="s">
        <v>314</v>
      </c>
      <c r="H106" s="276" t="s">
        <v>320</v>
      </c>
      <c r="I106" s="276" t="s">
        <v>312</v>
      </c>
      <c r="J106" s="262" t="s">
        <v>79</v>
      </c>
      <c r="K106" s="55" t="s">
        <v>295</v>
      </c>
      <c r="L106" s="70">
        <v>40100</v>
      </c>
    </row>
    <row r="107" spans="1:13" ht="25.5" customHeight="1">
      <c r="A107" s="300"/>
      <c r="B107" s="234"/>
      <c r="C107" s="255"/>
      <c r="D107" s="303"/>
      <c r="E107" s="277"/>
      <c r="F107" s="277"/>
      <c r="G107" s="277"/>
      <c r="H107" s="286"/>
      <c r="I107" s="286"/>
      <c r="J107" s="283"/>
      <c r="K107" s="109" t="s">
        <v>77</v>
      </c>
      <c r="L107" s="70">
        <f>SUM('Memória de Cálculo'!H134:H134)</f>
        <v>114000</v>
      </c>
      <c r="M107" s="157"/>
    </row>
    <row r="108" spans="1:14" ht="25.5">
      <c r="A108" s="300"/>
      <c r="B108" s="234"/>
      <c r="C108" s="3" t="s">
        <v>196</v>
      </c>
      <c r="D108" s="42"/>
      <c r="E108" s="42" t="s">
        <v>313</v>
      </c>
      <c r="F108" s="42" t="s">
        <v>313</v>
      </c>
      <c r="G108" s="42" t="s">
        <v>313</v>
      </c>
      <c r="H108" s="286"/>
      <c r="I108" s="286"/>
      <c r="J108" s="283"/>
      <c r="K108" s="55" t="s">
        <v>80</v>
      </c>
      <c r="L108" s="70">
        <v>4250</v>
      </c>
      <c r="N108" s="157"/>
    </row>
    <row r="109" spans="1:13" ht="25.5">
      <c r="A109" s="300"/>
      <c r="B109" s="234"/>
      <c r="C109" s="3" t="s">
        <v>197</v>
      </c>
      <c r="D109" s="42"/>
      <c r="E109" s="42" t="s">
        <v>313</v>
      </c>
      <c r="F109" s="42" t="s">
        <v>313</v>
      </c>
      <c r="G109" s="42" t="s">
        <v>313</v>
      </c>
      <c r="H109" s="286"/>
      <c r="I109" s="286"/>
      <c r="J109" s="283"/>
      <c r="K109" s="306" t="s">
        <v>81</v>
      </c>
      <c r="L109" s="293">
        <v>0</v>
      </c>
      <c r="M109" s="157"/>
    </row>
    <row r="110" spans="1:12" s="20" customFormat="1" ht="25.5" customHeight="1">
      <c r="A110" s="300"/>
      <c r="B110" s="234"/>
      <c r="C110" s="278" t="s">
        <v>198</v>
      </c>
      <c r="D110" s="273"/>
      <c r="E110" s="258" t="s">
        <v>313</v>
      </c>
      <c r="F110" s="258" t="s">
        <v>313</v>
      </c>
      <c r="G110" s="258" t="s">
        <v>313</v>
      </c>
      <c r="H110" s="286"/>
      <c r="I110" s="286"/>
      <c r="J110" s="283"/>
      <c r="K110" s="306"/>
      <c r="L110" s="294"/>
    </row>
    <row r="111" spans="1:12" ht="12.75">
      <c r="A111" s="300"/>
      <c r="B111" s="234"/>
      <c r="C111" s="279"/>
      <c r="D111" s="274"/>
      <c r="E111" s="265"/>
      <c r="F111" s="265"/>
      <c r="G111" s="265"/>
      <c r="H111" s="286"/>
      <c r="I111" s="286"/>
      <c r="J111" s="283"/>
      <c r="K111" s="306" t="s">
        <v>82</v>
      </c>
      <c r="L111" s="293">
        <f>SUM(L106:L110)*0.07</f>
        <v>11084.500000000002</v>
      </c>
    </row>
    <row r="112" spans="1:12" ht="12.75">
      <c r="A112" s="300"/>
      <c r="B112" s="235"/>
      <c r="C112" s="280"/>
      <c r="D112" s="275"/>
      <c r="E112" s="259"/>
      <c r="F112" s="259"/>
      <c r="G112" s="259"/>
      <c r="H112" s="277"/>
      <c r="I112" s="277"/>
      <c r="J112" s="263"/>
      <c r="K112" s="306"/>
      <c r="L112" s="294"/>
    </row>
    <row r="113" spans="1:12" ht="12.75">
      <c r="A113" s="300"/>
      <c r="B113" s="59" t="s">
        <v>180</v>
      </c>
      <c r="C113" s="60"/>
      <c r="D113" s="61"/>
      <c r="E113" s="61"/>
      <c r="F113" s="61"/>
      <c r="G113" s="61"/>
      <c r="H113" s="61"/>
      <c r="I113" s="61"/>
      <c r="J113" s="61"/>
      <c r="K113" s="61"/>
      <c r="L113" s="71">
        <f>SUM(L106:L112)</f>
        <v>169434.5</v>
      </c>
    </row>
    <row r="114" spans="1:12" ht="25.5" customHeight="1">
      <c r="A114" s="300"/>
      <c r="B114" s="297" t="s">
        <v>321</v>
      </c>
      <c r="C114" s="3" t="s">
        <v>209</v>
      </c>
      <c r="D114" s="42"/>
      <c r="E114" s="42" t="s">
        <v>313</v>
      </c>
      <c r="F114" s="42" t="s">
        <v>313</v>
      </c>
      <c r="G114" s="42"/>
      <c r="H114" s="285" t="s">
        <v>319</v>
      </c>
      <c r="I114" s="282" t="s">
        <v>312</v>
      </c>
      <c r="J114" s="178" t="s">
        <v>79</v>
      </c>
      <c r="K114" s="109" t="s">
        <v>81</v>
      </c>
      <c r="L114" s="70">
        <f>SUM('Memória de Cálculo'!H140:H140)</f>
        <v>60000</v>
      </c>
    </row>
    <row r="115" spans="1:12" ht="25.5">
      <c r="A115" s="300"/>
      <c r="B115" s="234"/>
      <c r="C115" s="3" t="s">
        <v>210</v>
      </c>
      <c r="D115" s="42"/>
      <c r="E115" s="42" t="s">
        <v>313</v>
      </c>
      <c r="F115" s="42" t="s">
        <v>313</v>
      </c>
      <c r="G115" s="42" t="s">
        <v>313</v>
      </c>
      <c r="H115" s="272"/>
      <c r="I115" s="283"/>
      <c r="J115" s="178"/>
      <c r="K115" s="42" t="s">
        <v>80</v>
      </c>
      <c r="L115" s="70">
        <v>20700</v>
      </c>
    </row>
    <row r="116" spans="1:12" ht="25.5">
      <c r="A116" s="300"/>
      <c r="B116" s="234"/>
      <c r="C116" s="298" t="s">
        <v>211</v>
      </c>
      <c r="D116" s="178"/>
      <c r="E116" s="178" t="s">
        <v>315</v>
      </c>
      <c r="F116" s="295" t="s">
        <v>314</v>
      </c>
      <c r="G116" s="295" t="s">
        <v>314</v>
      </c>
      <c r="H116" s="272"/>
      <c r="I116" s="283"/>
      <c r="J116" s="178"/>
      <c r="K116" s="73" t="s">
        <v>81</v>
      </c>
      <c r="L116" s="70">
        <v>40000</v>
      </c>
    </row>
    <row r="117" spans="1:12" ht="12.75">
      <c r="A117" s="300"/>
      <c r="B117" s="235"/>
      <c r="C117" s="298"/>
      <c r="D117" s="178"/>
      <c r="E117" s="178"/>
      <c r="F117" s="292"/>
      <c r="G117" s="178"/>
      <c r="H117" s="261"/>
      <c r="I117" s="263"/>
      <c r="J117" s="178"/>
      <c r="K117" s="55" t="s">
        <v>82</v>
      </c>
      <c r="L117" s="70">
        <f>SUM(L114:L116)*0.07</f>
        <v>8449</v>
      </c>
    </row>
    <row r="118" spans="1:12" ht="12.75">
      <c r="A118" s="301"/>
      <c r="B118" s="59" t="s">
        <v>180</v>
      </c>
      <c r="C118" s="60"/>
      <c r="D118" s="61"/>
      <c r="E118" s="61"/>
      <c r="F118" s="61"/>
      <c r="G118" s="61"/>
      <c r="H118" s="61"/>
      <c r="I118" s="61"/>
      <c r="J118" s="61"/>
      <c r="K118" s="61"/>
      <c r="L118" s="71">
        <f>SUM(L114:L117)</f>
        <v>129149</v>
      </c>
    </row>
    <row r="119" spans="1:12" ht="12.75">
      <c r="A119" s="112"/>
      <c r="B119" s="65" t="s">
        <v>90</v>
      </c>
      <c r="C119" s="66"/>
      <c r="D119" s="67"/>
      <c r="E119" s="67"/>
      <c r="F119" s="67"/>
      <c r="G119" s="67"/>
      <c r="H119" s="67"/>
      <c r="I119" s="68"/>
      <c r="J119" s="68"/>
      <c r="K119" s="68"/>
      <c r="L119" s="77">
        <f>SUM(L118,L113)</f>
        <v>298583.5</v>
      </c>
    </row>
    <row r="120" spans="1:12" ht="12.75">
      <c r="A120" s="197" t="s">
        <v>112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9"/>
      <c r="L120" s="78">
        <f>SUM(L11:L13,L16:L18,L21:L23,L26:L30,L33:L35,L38:L40,L43:L45,,,,,L48:L49,L52:L54,L60:L62,L65:L67,L70:L72,L75:L77,L80:L82,L88:L90,L93:L95,L98:L100,L106:L110,L114:L116)</f>
        <v>1121495</v>
      </c>
    </row>
    <row r="121" spans="1:12" ht="12.75">
      <c r="A121" s="226" t="s">
        <v>113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8"/>
      <c r="L121" s="79">
        <f>SUM(L14,L19,L24,L31,L36,L41,L46,L50,L55,L63,L68,L73,L78,L83,L91,L96,L101,L111,L117)</f>
        <v>78504.65000000001</v>
      </c>
    </row>
    <row r="122" spans="1:12" ht="12.75">
      <c r="A122" s="236" t="s">
        <v>114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8"/>
      <c r="L122" s="155">
        <f>SUM(L120:L121)</f>
        <v>1199999.65</v>
      </c>
    </row>
    <row r="125" ht="12.75">
      <c r="L125" s="158"/>
    </row>
  </sheetData>
  <sheetProtection/>
  <mergeCells count="216">
    <mergeCell ref="J114:J117"/>
    <mergeCell ref="H114:H117"/>
    <mergeCell ref="I9:I10"/>
    <mergeCell ref="J9:J10"/>
    <mergeCell ref="K9:K10"/>
    <mergeCell ref="J26:J31"/>
    <mergeCell ref="J21:J24"/>
    <mergeCell ref="J16:J19"/>
    <mergeCell ref="K39:K40"/>
    <mergeCell ref="J11:J14"/>
    <mergeCell ref="L9:L10"/>
    <mergeCell ref="B2:L2"/>
    <mergeCell ref="B3:L3"/>
    <mergeCell ref="B4:L4"/>
    <mergeCell ref="B5:L5"/>
    <mergeCell ref="B8:L8"/>
    <mergeCell ref="H11:H14"/>
    <mergeCell ref="A9:A10"/>
    <mergeCell ref="B9:B10"/>
    <mergeCell ref="C9:C10"/>
    <mergeCell ref="D9:G9"/>
    <mergeCell ref="H9:H10"/>
    <mergeCell ref="B11:B14"/>
    <mergeCell ref="A11:A57"/>
    <mergeCell ref="B26:B31"/>
    <mergeCell ref="B21:B24"/>
    <mergeCell ref="B16:B19"/>
    <mergeCell ref="C22:C24"/>
    <mergeCell ref="D22:D24"/>
    <mergeCell ref="D17:D19"/>
    <mergeCell ref="E17:E19"/>
    <mergeCell ref="F17:F19"/>
    <mergeCell ref="L39:L40"/>
    <mergeCell ref="B43:B46"/>
    <mergeCell ref="J43:J46"/>
    <mergeCell ref="J38:J41"/>
    <mergeCell ref="C33:C34"/>
    <mergeCell ref="D33:D34"/>
    <mergeCell ref="E33:E34"/>
    <mergeCell ref="F33:F34"/>
    <mergeCell ref="G33:G34"/>
    <mergeCell ref="B33:B36"/>
    <mergeCell ref="J33:J36"/>
    <mergeCell ref="B38:B41"/>
    <mergeCell ref="B52:B55"/>
    <mergeCell ref="J52:J55"/>
    <mergeCell ref="J58:J59"/>
    <mergeCell ref="B48:B50"/>
    <mergeCell ref="J48:J50"/>
    <mergeCell ref="I43:I46"/>
    <mergeCell ref="I38:I41"/>
    <mergeCell ref="I33:I36"/>
    <mergeCell ref="A58:A59"/>
    <mergeCell ref="B58:B59"/>
    <mergeCell ref="C58:C59"/>
    <mergeCell ref="D58:G58"/>
    <mergeCell ref="H58:H59"/>
    <mergeCell ref="E72:E73"/>
    <mergeCell ref="F62:F63"/>
    <mergeCell ref="G62:G63"/>
    <mergeCell ref="A88:A103"/>
    <mergeCell ref="B88:B91"/>
    <mergeCell ref="B75:B78"/>
    <mergeCell ref="B70:B73"/>
    <mergeCell ref="G76:G77"/>
    <mergeCell ref="F72:F73"/>
    <mergeCell ref="G72:G73"/>
    <mergeCell ref="C76:C77"/>
    <mergeCell ref="D76:D77"/>
    <mergeCell ref="A86:A87"/>
    <mergeCell ref="B86:B87"/>
    <mergeCell ref="C86:C87"/>
    <mergeCell ref="D86:G86"/>
    <mergeCell ref="I80:I83"/>
    <mergeCell ref="A60:A85"/>
    <mergeCell ref="B60:B63"/>
    <mergeCell ref="B65:B68"/>
    <mergeCell ref="B80:B83"/>
    <mergeCell ref="I70:I73"/>
    <mergeCell ref="L53:L54"/>
    <mergeCell ref="G116:G117"/>
    <mergeCell ref="L104:L105"/>
    <mergeCell ref="K109:K110"/>
    <mergeCell ref="K111:K112"/>
    <mergeCell ref="L111:L112"/>
    <mergeCell ref="K104:K105"/>
    <mergeCell ref="L109:L110"/>
    <mergeCell ref="H75:H78"/>
    <mergeCell ref="D104:G104"/>
    <mergeCell ref="I93:I96"/>
    <mergeCell ref="H88:H91"/>
    <mergeCell ref="B104:B105"/>
    <mergeCell ref="C104:C105"/>
    <mergeCell ref="H98:H101"/>
    <mergeCell ref="H106:H112"/>
    <mergeCell ref="B98:B101"/>
    <mergeCell ref="B93:B96"/>
    <mergeCell ref="G106:G107"/>
    <mergeCell ref="B106:B112"/>
    <mergeCell ref="A104:A105"/>
    <mergeCell ref="K99:K100"/>
    <mergeCell ref="B114:B117"/>
    <mergeCell ref="A121:K121"/>
    <mergeCell ref="J104:J105"/>
    <mergeCell ref="C116:C117"/>
    <mergeCell ref="J106:J112"/>
    <mergeCell ref="A106:A118"/>
    <mergeCell ref="C106:C107"/>
    <mergeCell ref="D106:D107"/>
    <mergeCell ref="J88:J91"/>
    <mergeCell ref="K86:K87"/>
    <mergeCell ref="C72:C73"/>
    <mergeCell ref="I75:I78"/>
    <mergeCell ref="A122:K122"/>
    <mergeCell ref="A120:K120"/>
    <mergeCell ref="E116:E117"/>
    <mergeCell ref="F116:F117"/>
    <mergeCell ref="J98:J101"/>
    <mergeCell ref="D116:D117"/>
    <mergeCell ref="L99:L100"/>
    <mergeCell ref="K58:K59"/>
    <mergeCell ref="L58:L59"/>
    <mergeCell ref="J60:J63"/>
    <mergeCell ref="K94:K95"/>
    <mergeCell ref="L94:L95"/>
    <mergeCell ref="L86:L87"/>
    <mergeCell ref="J80:J83"/>
    <mergeCell ref="J86:J87"/>
    <mergeCell ref="J93:J96"/>
    <mergeCell ref="K53:K54"/>
    <mergeCell ref="J75:J78"/>
    <mergeCell ref="F76:F77"/>
    <mergeCell ref="J65:J68"/>
    <mergeCell ref="J70:J73"/>
    <mergeCell ref="D72:D73"/>
    <mergeCell ref="H52:H55"/>
    <mergeCell ref="H60:H63"/>
    <mergeCell ref="H65:H68"/>
    <mergeCell ref="H70:H73"/>
    <mergeCell ref="I11:I14"/>
    <mergeCell ref="I16:I19"/>
    <mergeCell ref="I21:I24"/>
    <mergeCell ref="I26:I31"/>
    <mergeCell ref="I58:I59"/>
    <mergeCell ref="I48:I50"/>
    <mergeCell ref="I52:I55"/>
    <mergeCell ref="H48:H50"/>
    <mergeCell ref="H16:H19"/>
    <mergeCell ref="H21:H24"/>
    <mergeCell ref="H26:H31"/>
    <mergeCell ref="H33:H36"/>
    <mergeCell ref="H38:H41"/>
    <mergeCell ref="H93:H96"/>
    <mergeCell ref="H43:H46"/>
    <mergeCell ref="H86:H87"/>
    <mergeCell ref="I98:I101"/>
    <mergeCell ref="I106:I112"/>
    <mergeCell ref="I114:I117"/>
    <mergeCell ref="H104:H105"/>
    <mergeCell ref="I104:I105"/>
    <mergeCell ref="I60:I63"/>
    <mergeCell ref="I65:I68"/>
    <mergeCell ref="I88:I91"/>
    <mergeCell ref="F80:F83"/>
    <mergeCell ref="G80:G83"/>
    <mergeCell ref="D88:D91"/>
    <mergeCell ref="E88:E91"/>
    <mergeCell ref="F88:F91"/>
    <mergeCell ref="I86:I87"/>
    <mergeCell ref="H80:H83"/>
    <mergeCell ref="G88:G91"/>
    <mergeCell ref="G93:G96"/>
    <mergeCell ref="D98:D101"/>
    <mergeCell ref="E98:E101"/>
    <mergeCell ref="F98:F101"/>
    <mergeCell ref="G98:G101"/>
    <mergeCell ref="D93:D96"/>
    <mergeCell ref="E93:E96"/>
    <mergeCell ref="F93:F96"/>
    <mergeCell ref="D110:D112"/>
    <mergeCell ref="E110:E112"/>
    <mergeCell ref="F110:F112"/>
    <mergeCell ref="G110:G112"/>
    <mergeCell ref="E106:E107"/>
    <mergeCell ref="C110:C112"/>
    <mergeCell ref="F106:F107"/>
    <mergeCell ref="C98:C101"/>
    <mergeCell ref="C93:C96"/>
    <mergeCell ref="C62:C63"/>
    <mergeCell ref="D62:D63"/>
    <mergeCell ref="E62:E63"/>
    <mergeCell ref="C80:C83"/>
    <mergeCell ref="E80:E83"/>
    <mergeCell ref="C88:C91"/>
    <mergeCell ref="E76:E77"/>
    <mergeCell ref="D80:D83"/>
    <mergeCell ref="C12:C14"/>
    <mergeCell ref="D12:D14"/>
    <mergeCell ref="E12:E14"/>
    <mergeCell ref="F12:F14"/>
    <mergeCell ref="G12:G14"/>
    <mergeCell ref="E22:E24"/>
    <mergeCell ref="G17:G19"/>
    <mergeCell ref="C17:C19"/>
    <mergeCell ref="F22:F24"/>
    <mergeCell ref="G22:G24"/>
    <mergeCell ref="C40:C41"/>
    <mergeCell ref="D40:D41"/>
    <mergeCell ref="E40:E41"/>
    <mergeCell ref="F40:F41"/>
    <mergeCell ref="G40:G41"/>
    <mergeCell ref="C35:C36"/>
    <mergeCell ref="D35:D36"/>
    <mergeCell ref="E35:E36"/>
    <mergeCell ref="F35:F36"/>
    <mergeCell ref="G35:G36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C7" sqref="C7"/>
    </sheetView>
  </sheetViews>
  <sheetFormatPr defaultColWidth="8.8515625" defaultRowHeight="12.75"/>
  <cols>
    <col min="1" max="1" width="25.7109375" style="16" customWidth="1"/>
    <col min="2" max="2" width="25.421875" style="1" customWidth="1"/>
    <col min="3" max="3" width="33.421875" style="1" customWidth="1"/>
    <col min="4" max="7" width="6.7109375" style="1" bestFit="1" customWidth="1"/>
    <col min="8" max="8" width="14.57421875" style="1" customWidth="1"/>
    <col min="9" max="9" width="12.8515625" style="1" customWidth="1"/>
    <col min="10" max="10" width="16.00390625" style="1" customWidth="1"/>
    <col min="11" max="11" width="28.7109375" style="1" customWidth="1"/>
    <col min="12" max="12" width="14.00390625" style="1" customWidth="1"/>
    <col min="13" max="16384" width="8.8515625" style="1" customWidth="1"/>
  </cols>
  <sheetData>
    <row r="1" spans="1:12" s="49" customFormat="1" ht="12.75">
      <c r="A1" s="43"/>
      <c r="B1" s="44"/>
      <c r="C1" s="45"/>
      <c r="D1" s="45"/>
      <c r="E1" s="46"/>
      <c r="F1" s="45"/>
      <c r="G1" s="47"/>
      <c r="H1" s="48"/>
      <c r="I1" s="47"/>
      <c r="K1" s="45"/>
      <c r="L1" s="45"/>
    </row>
    <row r="2" spans="1:12" s="49" customFormat="1" ht="12.75">
      <c r="A2" s="43"/>
      <c r="B2" s="318" t="s">
        <v>123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s="50" customFormat="1" ht="12.75">
      <c r="A3" s="43"/>
      <c r="B3" s="185" t="s">
        <v>124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s="50" customFormat="1" ht="12.75">
      <c r="A4" s="43"/>
      <c r="B4" s="185" t="s">
        <v>125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s="50" customFormat="1" ht="12.75">
      <c r="A5" s="43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spans="1:12" s="50" customFormat="1" ht="12.75">
      <c r="A6" s="43"/>
      <c r="B6" s="19"/>
      <c r="C6" s="19"/>
      <c r="D6" s="19"/>
      <c r="E6" s="19"/>
      <c r="F6" s="19"/>
      <c r="G6" s="51"/>
      <c r="H6" s="52"/>
      <c r="I6" s="51"/>
      <c r="J6" s="53"/>
      <c r="K6" s="19"/>
      <c r="L6" s="19"/>
    </row>
    <row r="7" spans="1:12" s="50" customFormat="1" ht="12.75">
      <c r="A7" s="43"/>
      <c r="B7" s="19"/>
      <c r="C7" s="19"/>
      <c r="D7" s="19"/>
      <c r="E7" s="19"/>
      <c r="F7" s="19"/>
      <c r="G7" s="51"/>
      <c r="H7" s="52"/>
      <c r="I7" s="51"/>
      <c r="J7" s="53"/>
      <c r="K7" s="19"/>
      <c r="L7" s="19"/>
    </row>
    <row r="8" spans="1:12" s="50" customFormat="1" ht="12.75">
      <c r="A8" s="43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</row>
    <row r="9" spans="1:12" ht="12.75" customHeight="1">
      <c r="A9" s="177" t="s">
        <v>179</v>
      </c>
      <c r="B9" s="177" t="s">
        <v>175</v>
      </c>
      <c r="C9" s="177" t="s">
        <v>126</v>
      </c>
      <c r="D9" s="284" t="s">
        <v>91</v>
      </c>
      <c r="E9" s="284"/>
      <c r="F9" s="284"/>
      <c r="G9" s="284"/>
      <c r="H9" s="284" t="s">
        <v>127</v>
      </c>
      <c r="I9" s="284" t="s">
        <v>128</v>
      </c>
      <c r="J9" s="284" t="s">
        <v>129</v>
      </c>
      <c r="K9" s="284" t="s">
        <v>130</v>
      </c>
      <c r="L9" s="284" t="s">
        <v>131</v>
      </c>
    </row>
    <row r="10" spans="1:12" ht="12.75">
      <c r="A10" s="178"/>
      <c r="B10" s="210"/>
      <c r="C10" s="210"/>
      <c r="D10" s="54" t="s">
        <v>132</v>
      </c>
      <c r="E10" s="54" t="s">
        <v>133</v>
      </c>
      <c r="F10" s="54" t="s">
        <v>134</v>
      </c>
      <c r="G10" s="54" t="s">
        <v>135</v>
      </c>
      <c r="H10" s="284"/>
      <c r="I10" s="284"/>
      <c r="J10" s="284"/>
      <c r="K10" s="284"/>
      <c r="L10" s="284"/>
    </row>
    <row r="11" spans="1:12" ht="38.25">
      <c r="A11" s="307" t="s">
        <v>43</v>
      </c>
      <c r="B11" s="310" t="s">
        <v>217</v>
      </c>
      <c r="C11" s="3" t="s">
        <v>144</v>
      </c>
      <c r="D11" s="42" t="s">
        <v>313</v>
      </c>
      <c r="E11" s="42" t="s">
        <v>313</v>
      </c>
      <c r="F11" s="42" t="s">
        <v>313</v>
      </c>
      <c r="G11" s="42" t="s">
        <v>313</v>
      </c>
      <c r="H11" s="285" t="s">
        <v>319</v>
      </c>
      <c r="I11" s="287" t="s">
        <v>312</v>
      </c>
      <c r="J11" s="320" t="s">
        <v>79</v>
      </c>
      <c r="K11" s="55" t="s">
        <v>77</v>
      </c>
      <c r="L11" s="56">
        <f>SUM('Memória de Cálculo'!I5:I5)</f>
        <v>18000</v>
      </c>
    </row>
    <row r="12" spans="1:12" ht="25.5" customHeight="1">
      <c r="A12" s="308"/>
      <c r="B12" s="310"/>
      <c r="C12" s="188" t="s">
        <v>200</v>
      </c>
      <c r="D12" s="258" t="s">
        <v>313</v>
      </c>
      <c r="E12" s="258" t="s">
        <v>313</v>
      </c>
      <c r="F12" s="258" t="s">
        <v>313</v>
      </c>
      <c r="G12" s="258" t="s">
        <v>313</v>
      </c>
      <c r="H12" s="272"/>
      <c r="I12" s="288"/>
      <c r="J12" s="320"/>
      <c r="K12" s="55" t="s">
        <v>80</v>
      </c>
      <c r="L12" s="56">
        <f>SUM('Memória de Cálculo'!I6:I7)</f>
        <v>2520</v>
      </c>
    </row>
    <row r="13" spans="1:12" ht="12.75" customHeight="1">
      <c r="A13" s="308"/>
      <c r="B13" s="310"/>
      <c r="C13" s="264"/>
      <c r="D13" s="265"/>
      <c r="E13" s="265"/>
      <c r="F13" s="265"/>
      <c r="G13" s="265"/>
      <c r="H13" s="272"/>
      <c r="I13" s="288"/>
      <c r="J13" s="320"/>
      <c r="K13" s="55" t="s">
        <v>81</v>
      </c>
      <c r="L13" s="56">
        <v>0</v>
      </c>
    </row>
    <row r="14" spans="1:12" ht="12.75">
      <c r="A14" s="308"/>
      <c r="B14" s="310"/>
      <c r="C14" s="255"/>
      <c r="D14" s="259"/>
      <c r="E14" s="259"/>
      <c r="F14" s="259"/>
      <c r="G14" s="259"/>
      <c r="H14" s="261"/>
      <c r="I14" s="289"/>
      <c r="J14" s="320"/>
      <c r="K14" s="55" t="s">
        <v>82</v>
      </c>
      <c r="L14" s="56">
        <f>SUM(L11:L13)*0.07</f>
        <v>1436.4</v>
      </c>
    </row>
    <row r="15" spans="1:12" ht="12.75">
      <c r="A15" s="308"/>
      <c r="B15" s="59" t="s">
        <v>180</v>
      </c>
      <c r="C15" s="60"/>
      <c r="D15" s="61"/>
      <c r="E15" s="61"/>
      <c r="F15" s="61"/>
      <c r="G15" s="61"/>
      <c r="H15" s="61"/>
      <c r="I15" s="62"/>
      <c r="J15" s="62"/>
      <c r="K15" s="62"/>
      <c r="L15" s="63">
        <f>SUM(L11:L14)</f>
        <v>21956.4</v>
      </c>
    </row>
    <row r="16" spans="1:12" ht="38.25">
      <c r="A16" s="308"/>
      <c r="B16" s="310" t="s">
        <v>12</v>
      </c>
      <c r="C16" s="3" t="s">
        <v>168</v>
      </c>
      <c r="D16" s="42" t="s">
        <v>313</v>
      </c>
      <c r="E16" s="42" t="s">
        <v>313</v>
      </c>
      <c r="F16" s="42" t="s">
        <v>313</v>
      </c>
      <c r="G16" s="42" t="s">
        <v>313</v>
      </c>
      <c r="H16" s="285" t="s">
        <v>319</v>
      </c>
      <c r="I16" s="287" t="s">
        <v>312</v>
      </c>
      <c r="J16" s="320" t="s">
        <v>79</v>
      </c>
      <c r="K16" s="55" t="s">
        <v>77</v>
      </c>
      <c r="L16" s="56">
        <f>SUM('Memória de Cálculo'!I11:I11)</f>
        <v>18000</v>
      </c>
    </row>
    <row r="17" spans="1:12" ht="12.75">
      <c r="A17" s="308"/>
      <c r="B17" s="310"/>
      <c r="C17" s="325" t="s">
        <v>167</v>
      </c>
      <c r="D17" s="258" t="s">
        <v>313</v>
      </c>
      <c r="E17" s="258" t="s">
        <v>313</v>
      </c>
      <c r="F17" s="258" t="s">
        <v>313</v>
      </c>
      <c r="G17" s="258" t="s">
        <v>313</v>
      </c>
      <c r="H17" s="272"/>
      <c r="I17" s="288"/>
      <c r="J17" s="320"/>
      <c r="K17" s="55" t="s">
        <v>80</v>
      </c>
      <c r="L17" s="56">
        <f>SUM('Memória de Cálculo'!I12:I13)</f>
        <v>2520</v>
      </c>
    </row>
    <row r="18" spans="1:12" ht="12.75" customHeight="1">
      <c r="A18" s="308"/>
      <c r="B18" s="310"/>
      <c r="C18" s="265"/>
      <c r="D18" s="265"/>
      <c r="E18" s="265"/>
      <c r="F18" s="265"/>
      <c r="G18" s="265"/>
      <c r="H18" s="272"/>
      <c r="I18" s="288"/>
      <c r="J18" s="320"/>
      <c r="K18" s="55" t="s">
        <v>81</v>
      </c>
      <c r="L18" s="56">
        <v>0</v>
      </c>
    </row>
    <row r="19" spans="1:12" ht="36.75" customHeight="1">
      <c r="A19" s="308"/>
      <c r="B19" s="310"/>
      <c r="C19" s="259"/>
      <c r="D19" s="259"/>
      <c r="E19" s="259"/>
      <c r="F19" s="259"/>
      <c r="G19" s="259"/>
      <c r="H19" s="261"/>
      <c r="I19" s="289"/>
      <c r="J19" s="320"/>
      <c r="K19" s="55" t="s">
        <v>82</v>
      </c>
      <c r="L19" s="56">
        <f>SUM(L16:L18)*0.07</f>
        <v>1436.4</v>
      </c>
    </row>
    <row r="20" spans="1:12" ht="12.75">
      <c r="A20" s="308"/>
      <c r="B20" s="59" t="s">
        <v>180</v>
      </c>
      <c r="C20" s="60"/>
      <c r="D20" s="61"/>
      <c r="E20" s="61"/>
      <c r="F20" s="61"/>
      <c r="G20" s="61"/>
      <c r="H20" s="61"/>
      <c r="I20" s="61"/>
      <c r="J20" s="61"/>
      <c r="K20" s="61"/>
      <c r="L20" s="63">
        <f>SUM(L16:L19)</f>
        <v>21956.4</v>
      </c>
    </row>
    <row r="21" spans="1:12" ht="76.5">
      <c r="A21" s="308"/>
      <c r="B21" s="310" t="s">
        <v>9</v>
      </c>
      <c r="C21" s="3" t="s">
        <v>35</v>
      </c>
      <c r="D21" s="42" t="s">
        <v>313</v>
      </c>
      <c r="E21" s="42" t="s">
        <v>313</v>
      </c>
      <c r="F21" s="42" t="s">
        <v>313</v>
      </c>
      <c r="G21" s="42" t="s">
        <v>313</v>
      </c>
      <c r="H21" s="285" t="s">
        <v>319</v>
      </c>
      <c r="I21" s="287" t="s">
        <v>312</v>
      </c>
      <c r="J21" s="320" t="s">
        <v>79</v>
      </c>
      <c r="K21" s="55" t="s">
        <v>77</v>
      </c>
      <c r="L21" s="56">
        <f>SUM('Memória de Cálculo'!I17:I17)</f>
        <v>10000</v>
      </c>
    </row>
    <row r="22" spans="1:12" ht="12.75" customHeight="1">
      <c r="A22" s="308"/>
      <c r="B22" s="310"/>
      <c r="C22" s="314" t="s">
        <v>292</v>
      </c>
      <c r="D22" s="316" t="s">
        <v>313</v>
      </c>
      <c r="E22" s="266" t="s">
        <v>313</v>
      </c>
      <c r="F22" s="266" t="s">
        <v>313</v>
      </c>
      <c r="G22" s="266" t="s">
        <v>313</v>
      </c>
      <c r="H22" s="272"/>
      <c r="I22" s="288"/>
      <c r="J22" s="320"/>
      <c r="K22" s="55" t="s">
        <v>80</v>
      </c>
      <c r="L22" s="56">
        <f>SUM('Memória de Cálculo'!I18:I19)</f>
        <v>2520</v>
      </c>
    </row>
    <row r="23" spans="1:12" ht="30" customHeight="1">
      <c r="A23" s="308"/>
      <c r="B23" s="310"/>
      <c r="C23" s="315"/>
      <c r="D23" s="267"/>
      <c r="E23" s="267"/>
      <c r="F23" s="267"/>
      <c r="G23" s="267"/>
      <c r="H23" s="272"/>
      <c r="I23" s="288"/>
      <c r="J23" s="320"/>
      <c r="K23" s="55" t="s">
        <v>81</v>
      </c>
      <c r="L23" s="56">
        <f>SUM('Memória de Cálculo'!I20)</f>
        <v>20000</v>
      </c>
    </row>
    <row r="24" spans="1:12" ht="26.25" customHeight="1">
      <c r="A24" s="308"/>
      <c r="B24" s="310"/>
      <c r="C24" s="268"/>
      <c r="D24" s="268"/>
      <c r="E24" s="268"/>
      <c r="F24" s="268"/>
      <c r="G24" s="268"/>
      <c r="H24" s="261"/>
      <c r="I24" s="289"/>
      <c r="J24" s="320"/>
      <c r="K24" s="55" t="s">
        <v>82</v>
      </c>
      <c r="L24" s="56">
        <f>SUM(L21:L23)*0.07</f>
        <v>2276.4</v>
      </c>
    </row>
    <row r="25" spans="1:12" ht="12.75">
      <c r="A25" s="308"/>
      <c r="B25" s="59" t="s">
        <v>180</v>
      </c>
      <c r="C25" s="60"/>
      <c r="D25" s="61"/>
      <c r="E25" s="61"/>
      <c r="F25" s="61"/>
      <c r="G25" s="61"/>
      <c r="H25" s="61"/>
      <c r="I25" s="61"/>
      <c r="J25" s="61"/>
      <c r="K25" s="61"/>
      <c r="L25" s="63">
        <f>SUM(L21:L24)</f>
        <v>34796.4</v>
      </c>
    </row>
    <row r="26" spans="1:12" ht="38.25">
      <c r="A26" s="308"/>
      <c r="B26" s="310" t="s">
        <v>28</v>
      </c>
      <c r="C26" s="3" t="s">
        <v>145</v>
      </c>
      <c r="D26" s="42" t="s">
        <v>313</v>
      </c>
      <c r="E26" s="42" t="s">
        <v>313</v>
      </c>
      <c r="F26" s="42" t="s">
        <v>313</v>
      </c>
      <c r="G26" s="42" t="s">
        <v>313</v>
      </c>
      <c r="H26" s="285" t="s">
        <v>319</v>
      </c>
      <c r="I26" s="287" t="s">
        <v>312</v>
      </c>
      <c r="J26" s="320" t="s">
        <v>79</v>
      </c>
      <c r="K26" s="55" t="s">
        <v>77</v>
      </c>
      <c r="L26" s="56">
        <f>SUM('Memória de Cálculo'!I24:I24)</f>
        <v>24000</v>
      </c>
    </row>
    <row r="27" spans="1:12" ht="38.25">
      <c r="A27" s="308"/>
      <c r="B27" s="310"/>
      <c r="C27" s="3" t="s">
        <v>137</v>
      </c>
      <c r="D27" s="42" t="s">
        <v>313</v>
      </c>
      <c r="E27" s="42" t="s">
        <v>313</v>
      </c>
      <c r="F27" s="42" t="s">
        <v>313</v>
      </c>
      <c r="G27" s="42" t="s">
        <v>313</v>
      </c>
      <c r="H27" s="272"/>
      <c r="I27" s="288"/>
      <c r="J27" s="320"/>
      <c r="K27" s="55" t="s">
        <v>80</v>
      </c>
      <c r="L27" s="56">
        <f>SUM('Memória de Cálculo'!I25:I26)</f>
        <v>1800</v>
      </c>
    </row>
    <row r="28" spans="1:12" ht="25.5">
      <c r="A28" s="308"/>
      <c r="B28" s="310"/>
      <c r="C28" s="3" t="s">
        <v>138</v>
      </c>
      <c r="D28" s="42" t="s">
        <v>313</v>
      </c>
      <c r="E28" s="42" t="s">
        <v>313</v>
      </c>
      <c r="F28" s="42" t="s">
        <v>313</v>
      </c>
      <c r="G28" s="42" t="s">
        <v>313</v>
      </c>
      <c r="H28" s="272"/>
      <c r="I28" s="288"/>
      <c r="J28" s="320"/>
      <c r="K28" s="55" t="s">
        <v>81</v>
      </c>
      <c r="L28" s="56">
        <f>SUM('Memória de Cálculo'!I27)</f>
        <v>30000</v>
      </c>
    </row>
    <row r="29" spans="1:12" ht="51">
      <c r="A29" s="308"/>
      <c r="B29" s="310"/>
      <c r="C29" s="3" t="s">
        <v>317</v>
      </c>
      <c r="D29" s="42" t="s">
        <v>313</v>
      </c>
      <c r="E29" s="42" t="s">
        <v>313</v>
      </c>
      <c r="F29" s="42" t="s">
        <v>313</v>
      </c>
      <c r="G29" s="42" t="s">
        <v>313</v>
      </c>
      <c r="H29" s="272"/>
      <c r="I29" s="288"/>
      <c r="J29" s="320"/>
      <c r="K29" s="42" t="s">
        <v>78</v>
      </c>
      <c r="L29" s="56">
        <f>SUM('Memória de Cálculo'!I28)</f>
        <v>0</v>
      </c>
    </row>
    <row r="30" spans="1:12" ht="25.5">
      <c r="A30" s="308"/>
      <c r="B30" s="310"/>
      <c r="C30" s="3" t="s">
        <v>316</v>
      </c>
      <c r="D30" s="42" t="s">
        <v>313</v>
      </c>
      <c r="E30" s="42" t="s">
        <v>313</v>
      </c>
      <c r="F30" s="42" t="s">
        <v>313</v>
      </c>
      <c r="G30" s="42" t="s">
        <v>313</v>
      </c>
      <c r="H30" s="272"/>
      <c r="I30" s="288"/>
      <c r="J30" s="320"/>
      <c r="K30" s="42" t="s">
        <v>83</v>
      </c>
      <c r="L30" s="56">
        <f>SUM('Memória de Cálculo'!I29)</f>
        <v>0</v>
      </c>
    </row>
    <row r="31" spans="1:12" ht="25.5">
      <c r="A31" s="308"/>
      <c r="B31" s="310"/>
      <c r="C31" s="3" t="s">
        <v>318</v>
      </c>
      <c r="D31" s="42" t="s">
        <v>313</v>
      </c>
      <c r="E31" s="42" t="s">
        <v>313</v>
      </c>
      <c r="F31" s="42" t="s">
        <v>313</v>
      </c>
      <c r="G31" s="42" t="s">
        <v>313</v>
      </c>
      <c r="H31" s="261"/>
      <c r="I31" s="289"/>
      <c r="J31" s="320"/>
      <c r="K31" s="55" t="s">
        <v>82</v>
      </c>
      <c r="L31" s="56">
        <f>SUM(L26:L30)*0.07</f>
        <v>3906.0000000000005</v>
      </c>
    </row>
    <row r="32" spans="1:12" ht="12.75">
      <c r="A32" s="308"/>
      <c r="B32" s="59" t="s">
        <v>180</v>
      </c>
      <c r="C32" s="60"/>
      <c r="D32" s="61"/>
      <c r="E32" s="61"/>
      <c r="F32" s="61"/>
      <c r="G32" s="61"/>
      <c r="H32" s="61"/>
      <c r="I32" s="61"/>
      <c r="J32" s="61"/>
      <c r="K32" s="61"/>
      <c r="L32" s="63">
        <f>SUM(L26:L31)</f>
        <v>59706</v>
      </c>
    </row>
    <row r="33" spans="1:12" ht="25.5">
      <c r="A33" s="308"/>
      <c r="B33" s="310" t="s">
        <v>10</v>
      </c>
      <c r="C33" s="188" t="s">
        <v>163</v>
      </c>
      <c r="D33" s="290" t="s">
        <v>313</v>
      </c>
      <c r="E33" s="269" t="s">
        <v>313</v>
      </c>
      <c r="F33" s="269" t="s">
        <v>313</v>
      </c>
      <c r="G33" s="269" t="s">
        <v>313</v>
      </c>
      <c r="H33" s="285" t="s">
        <v>319</v>
      </c>
      <c r="I33" s="282" t="s">
        <v>312</v>
      </c>
      <c r="J33" s="178" t="s">
        <v>79</v>
      </c>
      <c r="K33" s="55" t="s">
        <v>77</v>
      </c>
      <c r="L33" s="56">
        <f>SUM('Memória de Cálculo'!I33)</f>
        <v>9000</v>
      </c>
    </row>
    <row r="34" spans="1:12" ht="12.75">
      <c r="A34" s="308"/>
      <c r="B34" s="310"/>
      <c r="C34" s="255"/>
      <c r="D34" s="291"/>
      <c r="E34" s="271"/>
      <c r="F34" s="271"/>
      <c r="G34" s="271"/>
      <c r="H34" s="272"/>
      <c r="I34" s="283"/>
      <c r="J34" s="178"/>
      <c r="K34" s="55" t="s">
        <v>80</v>
      </c>
      <c r="L34" s="56">
        <f>SUM('Memória de Cálculo'!I34:I35)</f>
        <v>1890</v>
      </c>
    </row>
    <row r="35" spans="1:12" ht="25.5">
      <c r="A35" s="308"/>
      <c r="B35" s="310"/>
      <c r="C35" s="3" t="s">
        <v>164</v>
      </c>
      <c r="D35" s="42" t="s">
        <v>313</v>
      </c>
      <c r="E35" s="42" t="s">
        <v>313</v>
      </c>
      <c r="F35" s="42" t="s">
        <v>313</v>
      </c>
      <c r="G35" s="42" t="s">
        <v>313</v>
      </c>
      <c r="H35" s="272"/>
      <c r="I35" s="283"/>
      <c r="J35" s="178"/>
      <c r="K35" s="55" t="s">
        <v>81</v>
      </c>
      <c r="L35" s="56">
        <f>SUM('Memória de Cálculo'!I36)</f>
        <v>9000</v>
      </c>
    </row>
    <row r="36" spans="1:12" ht="12.75" customHeight="1">
      <c r="A36" s="308"/>
      <c r="B36" s="310"/>
      <c r="C36" s="58" t="s">
        <v>165</v>
      </c>
      <c r="D36" s="55"/>
      <c r="E36" s="42"/>
      <c r="F36" s="42"/>
      <c r="G36" s="42" t="s">
        <v>313</v>
      </c>
      <c r="H36" s="261"/>
      <c r="I36" s="263"/>
      <c r="J36" s="178"/>
      <c r="K36" s="55" t="s">
        <v>82</v>
      </c>
      <c r="L36" s="56">
        <f>SUM(L33:L35)*0.07</f>
        <v>1392.3000000000002</v>
      </c>
    </row>
    <row r="37" spans="1:12" ht="12.75">
      <c r="A37" s="308"/>
      <c r="B37" s="59" t="s">
        <v>180</v>
      </c>
      <c r="C37" s="60"/>
      <c r="D37" s="61"/>
      <c r="E37" s="61"/>
      <c r="F37" s="61"/>
      <c r="G37" s="61"/>
      <c r="H37" s="61"/>
      <c r="I37" s="61"/>
      <c r="J37" s="61"/>
      <c r="K37" s="61"/>
      <c r="L37" s="63">
        <f>SUM(L33:L36)</f>
        <v>21282.3</v>
      </c>
    </row>
    <row r="38" spans="1:12" ht="51">
      <c r="A38" s="308"/>
      <c r="B38" s="310" t="s">
        <v>29</v>
      </c>
      <c r="C38" s="3" t="s">
        <v>162</v>
      </c>
      <c r="D38" s="42" t="s">
        <v>313</v>
      </c>
      <c r="E38" s="42" t="s">
        <v>313</v>
      </c>
      <c r="F38" s="42" t="s">
        <v>313</v>
      </c>
      <c r="G38" s="42" t="s">
        <v>313</v>
      </c>
      <c r="H38" s="285" t="s">
        <v>319</v>
      </c>
      <c r="I38" s="287" t="s">
        <v>312</v>
      </c>
      <c r="J38" s="178" t="s">
        <v>79</v>
      </c>
      <c r="K38" s="55" t="s">
        <v>77</v>
      </c>
      <c r="L38" s="56">
        <f>SUM('Memória de Cálculo'!I40:I40)</f>
        <v>9000</v>
      </c>
    </row>
    <row r="39" spans="1:12" ht="25.5">
      <c r="A39" s="308"/>
      <c r="B39" s="310"/>
      <c r="C39" s="3" t="s">
        <v>161</v>
      </c>
      <c r="D39" s="42" t="s">
        <v>313</v>
      </c>
      <c r="E39" s="42" t="s">
        <v>313</v>
      </c>
      <c r="F39" s="42" t="s">
        <v>313</v>
      </c>
      <c r="G39" s="42" t="s">
        <v>313</v>
      </c>
      <c r="H39" s="272"/>
      <c r="I39" s="288"/>
      <c r="J39" s="178"/>
      <c r="K39" s="290" t="s">
        <v>80</v>
      </c>
      <c r="L39" s="312">
        <f>SUM('Memória de Cálculo'!I41:I42)</f>
        <v>1890</v>
      </c>
    </row>
    <row r="40" spans="1:12" ht="25.5">
      <c r="A40" s="308"/>
      <c r="B40" s="310"/>
      <c r="C40" s="3" t="s">
        <v>160</v>
      </c>
      <c r="D40" s="42" t="s">
        <v>313</v>
      </c>
      <c r="E40" s="42" t="s">
        <v>313</v>
      </c>
      <c r="F40" s="42" t="s">
        <v>313</v>
      </c>
      <c r="G40" s="42" t="s">
        <v>313</v>
      </c>
      <c r="H40" s="272"/>
      <c r="I40" s="288"/>
      <c r="J40" s="178"/>
      <c r="K40" s="291"/>
      <c r="L40" s="313"/>
    </row>
    <row r="41" spans="1:12" ht="25.5">
      <c r="A41" s="308"/>
      <c r="B41" s="310"/>
      <c r="C41" s="3" t="s">
        <v>159</v>
      </c>
      <c r="D41" s="55"/>
      <c r="E41" s="42"/>
      <c r="F41" s="42"/>
      <c r="G41" s="42" t="s">
        <v>313</v>
      </c>
      <c r="H41" s="261"/>
      <c r="I41" s="289"/>
      <c r="J41" s="178"/>
      <c r="K41" s="55" t="s">
        <v>82</v>
      </c>
      <c r="L41" s="56">
        <f>SUM(L38:L40)*0.07</f>
        <v>762.3000000000001</v>
      </c>
    </row>
    <row r="42" spans="1:12" ht="12.75">
      <c r="A42" s="308"/>
      <c r="B42" s="59" t="s">
        <v>180</v>
      </c>
      <c r="C42" s="60"/>
      <c r="D42" s="61"/>
      <c r="E42" s="61"/>
      <c r="F42" s="61"/>
      <c r="G42" s="61"/>
      <c r="H42" s="61"/>
      <c r="I42" s="61"/>
      <c r="J42" s="61"/>
      <c r="K42" s="61"/>
      <c r="L42" s="63">
        <f>SUM(L38:L41)</f>
        <v>11652.3</v>
      </c>
    </row>
    <row r="43" spans="1:12" ht="51" customHeight="1">
      <c r="A43" s="308"/>
      <c r="B43" s="310" t="s">
        <v>11</v>
      </c>
      <c r="C43" s="3" t="s">
        <v>158</v>
      </c>
      <c r="D43" s="42" t="s">
        <v>313</v>
      </c>
      <c r="E43" s="42" t="s">
        <v>313</v>
      </c>
      <c r="F43" s="42" t="s">
        <v>313</v>
      </c>
      <c r="G43" s="42" t="s">
        <v>313</v>
      </c>
      <c r="H43" s="285" t="s">
        <v>319</v>
      </c>
      <c r="I43" s="287" t="s">
        <v>312</v>
      </c>
      <c r="J43" s="178" t="s">
        <v>79</v>
      </c>
      <c r="K43" s="55" t="s">
        <v>77</v>
      </c>
      <c r="L43" s="56">
        <f>SUM('Memória de Cálculo'!I46:I46)</f>
        <v>52800</v>
      </c>
    </row>
    <row r="44" spans="1:12" ht="25.5">
      <c r="A44" s="308"/>
      <c r="B44" s="310"/>
      <c r="C44" s="3" t="s">
        <v>157</v>
      </c>
      <c r="D44" s="42" t="s">
        <v>313</v>
      </c>
      <c r="E44" s="42" t="s">
        <v>313</v>
      </c>
      <c r="F44" s="42" t="s">
        <v>313</v>
      </c>
      <c r="G44" s="42" t="s">
        <v>313</v>
      </c>
      <c r="H44" s="272"/>
      <c r="I44" s="288"/>
      <c r="J44" s="178"/>
      <c r="K44" s="55" t="s">
        <v>80</v>
      </c>
      <c r="L44" s="56">
        <f>SUM('Memória de Cálculo'!I47:I50)</f>
        <v>4896</v>
      </c>
    </row>
    <row r="45" spans="1:12" ht="25.5">
      <c r="A45" s="308"/>
      <c r="B45" s="310"/>
      <c r="C45" s="108" t="s">
        <v>156</v>
      </c>
      <c r="D45" s="42" t="s">
        <v>313</v>
      </c>
      <c r="E45" s="42" t="s">
        <v>313</v>
      </c>
      <c r="F45" s="42" t="s">
        <v>313</v>
      </c>
      <c r="G45" s="42" t="s">
        <v>313</v>
      </c>
      <c r="H45" s="272"/>
      <c r="I45" s="288"/>
      <c r="J45" s="178"/>
      <c r="K45" s="55" t="s">
        <v>81</v>
      </c>
      <c r="L45" s="56">
        <f>SUM('Memória de Cálculo'!I51)</f>
        <v>25500</v>
      </c>
    </row>
    <row r="46" spans="1:12" ht="39" customHeight="1">
      <c r="A46" s="308"/>
      <c r="B46" s="310"/>
      <c r="C46" s="108" t="s">
        <v>155</v>
      </c>
      <c r="D46" s="42" t="s">
        <v>313</v>
      </c>
      <c r="E46" s="42" t="s">
        <v>313</v>
      </c>
      <c r="F46" s="42" t="s">
        <v>313</v>
      </c>
      <c r="G46" s="42" t="s">
        <v>313</v>
      </c>
      <c r="H46" s="261"/>
      <c r="I46" s="289"/>
      <c r="J46" s="178"/>
      <c r="K46" s="55" t="s">
        <v>82</v>
      </c>
      <c r="L46" s="56">
        <f>SUM(L43:L45)*0.07</f>
        <v>5823.72</v>
      </c>
    </row>
    <row r="47" spans="1:12" ht="12.75">
      <c r="A47" s="308"/>
      <c r="B47" s="59" t="s">
        <v>180</v>
      </c>
      <c r="C47" s="60"/>
      <c r="D47" s="61"/>
      <c r="E47" s="61"/>
      <c r="F47" s="61"/>
      <c r="G47" s="61"/>
      <c r="H47" s="61"/>
      <c r="I47" s="61"/>
      <c r="J47" s="61"/>
      <c r="K47" s="61"/>
      <c r="L47" s="63">
        <f>SUM(L43:L46)</f>
        <v>89019.72</v>
      </c>
    </row>
    <row r="48" spans="1:12" ht="38.25">
      <c r="A48" s="308"/>
      <c r="B48" s="310" t="s">
        <v>33</v>
      </c>
      <c r="C48" s="3" t="s">
        <v>154</v>
      </c>
      <c r="D48" s="42" t="s">
        <v>313</v>
      </c>
      <c r="E48" s="42"/>
      <c r="F48" s="42"/>
      <c r="G48" s="42"/>
      <c r="H48" s="285" t="s">
        <v>319</v>
      </c>
      <c r="I48" s="287" t="s">
        <v>312</v>
      </c>
      <c r="J48" s="178" t="s">
        <v>79</v>
      </c>
      <c r="K48" s="55" t="s">
        <v>77</v>
      </c>
      <c r="L48" s="56">
        <f>SUM('Memória de Cálculo'!I55:I55)</f>
        <v>9000</v>
      </c>
    </row>
    <row r="49" spans="1:12" ht="38.25">
      <c r="A49" s="308"/>
      <c r="B49" s="310"/>
      <c r="C49" s="3" t="s">
        <v>140</v>
      </c>
      <c r="D49" s="42" t="s">
        <v>313</v>
      </c>
      <c r="E49" s="42" t="s">
        <v>313</v>
      </c>
      <c r="F49" s="42" t="s">
        <v>313</v>
      </c>
      <c r="G49" s="42" t="s">
        <v>313</v>
      </c>
      <c r="H49" s="272"/>
      <c r="I49" s="288"/>
      <c r="J49" s="178"/>
      <c r="K49" s="109" t="s">
        <v>80</v>
      </c>
      <c r="L49" s="110">
        <f>SUM('Memória de Cálculo'!I56:I59)</f>
        <v>3243</v>
      </c>
    </row>
    <row r="50" spans="1:12" ht="12.75">
      <c r="A50" s="308"/>
      <c r="B50" s="310"/>
      <c r="C50" s="58" t="s">
        <v>141</v>
      </c>
      <c r="D50" s="55"/>
      <c r="E50" s="42"/>
      <c r="F50" s="42"/>
      <c r="G50" s="42" t="s">
        <v>313</v>
      </c>
      <c r="H50" s="261"/>
      <c r="I50" s="289"/>
      <c r="J50" s="178"/>
      <c r="K50" s="55" t="s">
        <v>82</v>
      </c>
      <c r="L50" s="56">
        <f>SUM(L48:L49)*0.07</f>
        <v>857.0100000000001</v>
      </c>
    </row>
    <row r="51" spans="1:12" ht="12.75">
      <c r="A51" s="308"/>
      <c r="B51" s="59" t="s">
        <v>180</v>
      </c>
      <c r="C51" s="60"/>
      <c r="D51" s="61"/>
      <c r="E51" s="61"/>
      <c r="F51" s="61"/>
      <c r="G51" s="61"/>
      <c r="H51" s="61"/>
      <c r="I51" s="61"/>
      <c r="J51" s="61"/>
      <c r="K51" s="61"/>
      <c r="L51" s="63">
        <f>SUM(L48:L50)</f>
        <v>13100.01</v>
      </c>
    </row>
    <row r="52" spans="1:12" ht="25.5">
      <c r="A52" s="308"/>
      <c r="B52" s="310" t="s">
        <v>31</v>
      </c>
      <c r="C52" s="3" t="s">
        <v>153</v>
      </c>
      <c r="D52" s="55"/>
      <c r="E52" s="42"/>
      <c r="F52" s="42"/>
      <c r="G52" s="42"/>
      <c r="H52" s="285" t="s">
        <v>319</v>
      </c>
      <c r="I52" s="287" t="s">
        <v>312</v>
      </c>
      <c r="J52" s="178" t="s">
        <v>79</v>
      </c>
      <c r="K52" s="55" t="s">
        <v>77</v>
      </c>
      <c r="L52" s="56">
        <f>SUM('Memória de Cálculo'!I63:I63)</f>
        <v>9000</v>
      </c>
    </row>
    <row r="53" spans="1:12" ht="38.25">
      <c r="A53" s="308"/>
      <c r="B53" s="310"/>
      <c r="C53" s="3" t="s">
        <v>203</v>
      </c>
      <c r="D53" s="42" t="s">
        <v>313</v>
      </c>
      <c r="E53" s="42" t="s">
        <v>313</v>
      </c>
      <c r="F53" s="42" t="s">
        <v>313</v>
      </c>
      <c r="G53" s="42" t="s">
        <v>313</v>
      </c>
      <c r="H53" s="272"/>
      <c r="I53" s="288"/>
      <c r="J53" s="178"/>
      <c r="K53" s="260" t="s">
        <v>80</v>
      </c>
      <c r="L53" s="304">
        <f>SUM('Memória de Cálculo'!I64:I67)</f>
        <v>3393</v>
      </c>
    </row>
    <row r="54" spans="1:12" ht="12.75">
      <c r="A54" s="308"/>
      <c r="B54" s="310"/>
      <c r="C54" s="3" t="s">
        <v>172</v>
      </c>
      <c r="D54" s="42" t="s">
        <v>313</v>
      </c>
      <c r="E54" s="42" t="s">
        <v>313</v>
      </c>
      <c r="F54" s="42" t="s">
        <v>313</v>
      </c>
      <c r="G54" s="42" t="s">
        <v>313</v>
      </c>
      <c r="H54" s="272"/>
      <c r="I54" s="288"/>
      <c r="J54" s="178"/>
      <c r="K54" s="261"/>
      <c r="L54" s="324"/>
    </row>
    <row r="55" spans="1:12" ht="25.5">
      <c r="A55" s="308"/>
      <c r="B55" s="310"/>
      <c r="C55" s="3" t="s">
        <v>202</v>
      </c>
      <c r="D55" s="42" t="s">
        <v>313</v>
      </c>
      <c r="E55" s="42" t="s">
        <v>313</v>
      </c>
      <c r="F55" s="42" t="s">
        <v>313</v>
      </c>
      <c r="G55" s="42" t="s">
        <v>313</v>
      </c>
      <c r="H55" s="261"/>
      <c r="I55" s="289"/>
      <c r="J55" s="178"/>
      <c r="K55" s="55" t="s">
        <v>82</v>
      </c>
      <c r="L55" s="56">
        <f>SUM(L52:L54)*0.07</f>
        <v>867.5100000000001</v>
      </c>
    </row>
    <row r="56" spans="1:12" ht="12.75">
      <c r="A56" s="308"/>
      <c r="B56" s="59" t="s">
        <v>180</v>
      </c>
      <c r="C56" s="60"/>
      <c r="D56" s="61"/>
      <c r="E56" s="61"/>
      <c r="F56" s="61"/>
      <c r="G56" s="61"/>
      <c r="H56" s="61"/>
      <c r="I56" s="61"/>
      <c r="J56" s="61"/>
      <c r="K56" s="61"/>
      <c r="L56" s="63">
        <f>SUM(L52:L55)</f>
        <v>13260.51</v>
      </c>
    </row>
    <row r="57" spans="1:12" ht="12.75">
      <c r="A57" s="308"/>
      <c r="B57" s="65" t="s">
        <v>84</v>
      </c>
      <c r="C57" s="66"/>
      <c r="D57" s="67"/>
      <c r="E57" s="67"/>
      <c r="F57" s="67"/>
      <c r="G57" s="67"/>
      <c r="H57" s="67"/>
      <c r="I57" s="68"/>
      <c r="J57" s="68"/>
      <c r="K57" s="68"/>
      <c r="L57" s="69">
        <f>SUM(L56,L51,L47,L42,L37,L32,L25,L20,L15)</f>
        <v>286730.04000000004</v>
      </c>
    </row>
    <row r="58" spans="1:12" ht="12.75" customHeight="1">
      <c r="A58" s="177" t="s">
        <v>179</v>
      </c>
      <c r="B58" s="177" t="s">
        <v>175</v>
      </c>
      <c r="C58" s="177" t="s">
        <v>85</v>
      </c>
      <c r="D58" s="284" t="s">
        <v>91</v>
      </c>
      <c r="E58" s="284"/>
      <c r="F58" s="284"/>
      <c r="G58" s="284"/>
      <c r="H58" s="284" t="s">
        <v>86</v>
      </c>
      <c r="I58" s="284" t="s">
        <v>128</v>
      </c>
      <c r="J58" s="284" t="s">
        <v>129</v>
      </c>
      <c r="K58" s="284" t="s">
        <v>130</v>
      </c>
      <c r="L58" s="284" t="s">
        <v>131</v>
      </c>
    </row>
    <row r="59" spans="1:12" ht="12.75">
      <c r="A59" s="178"/>
      <c r="B59" s="210"/>
      <c r="C59" s="210"/>
      <c r="D59" s="54" t="s">
        <v>132</v>
      </c>
      <c r="E59" s="54" t="s">
        <v>133</v>
      </c>
      <c r="F59" s="54" t="s">
        <v>134</v>
      </c>
      <c r="G59" s="54" t="s">
        <v>135</v>
      </c>
      <c r="H59" s="284"/>
      <c r="I59" s="284"/>
      <c r="J59" s="284"/>
      <c r="K59" s="284"/>
      <c r="L59" s="284"/>
    </row>
    <row r="60" spans="1:12" ht="25.5">
      <c r="A60" s="307" t="s">
        <v>42</v>
      </c>
      <c r="B60" s="310" t="s">
        <v>16</v>
      </c>
      <c r="C60" s="188" t="s">
        <v>170</v>
      </c>
      <c r="D60" s="269" t="s">
        <v>313</v>
      </c>
      <c r="E60" s="269" t="s">
        <v>313</v>
      </c>
      <c r="F60" s="269" t="s">
        <v>313</v>
      </c>
      <c r="G60" s="269" t="s">
        <v>313</v>
      </c>
      <c r="H60" s="285" t="s">
        <v>319</v>
      </c>
      <c r="I60" s="282" t="s">
        <v>312</v>
      </c>
      <c r="J60" s="178" t="s">
        <v>79</v>
      </c>
      <c r="K60" s="55" t="s">
        <v>77</v>
      </c>
      <c r="L60" s="70">
        <f>SUM('Memória de Cálculo'!I72:I72)</f>
        <v>21600</v>
      </c>
    </row>
    <row r="61" spans="1:12" ht="12.75">
      <c r="A61" s="307"/>
      <c r="B61" s="310"/>
      <c r="C61" s="255"/>
      <c r="D61" s="271"/>
      <c r="E61" s="271"/>
      <c r="F61" s="271"/>
      <c r="G61" s="271"/>
      <c r="H61" s="272"/>
      <c r="I61" s="283"/>
      <c r="J61" s="178"/>
      <c r="K61" s="55" t="s">
        <v>80</v>
      </c>
      <c r="L61" s="70">
        <f>SUM('Memória de Cálculo'!I73:I76)</f>
        <v>4896</v>
      </c>
    </row>
    <row r="62" spans="1:12" ht="38.25" customHeight="1">
      <c r="A62" s="307"/>
      <c r="B62" s="310"/>
      <c r="C62" s="188" t="s">
        <v>218</v>
      </c>
      <c r="D62" s="258" t="s">
        <v>313</v>
      </c>
      <c r="E62" s="258" t="s">
        <v>313</v>
      </c>
      <c r="F62" s="258" t="s">
        <v>313</v>
      </c>
      <c r="G62" s="258" t="s">
        <v>313</v>
      </c>
      <c r="H62" s="272"/>
      <c r="I62" s="283"/>
      <c r="J62" s="178"/>
      <c r="K62" s="55" t="s">
        <v>81</v>
      </c>
      <c r="L62" s="70">
        <f>SUM('Memória de Cálculo'!I77)</f>
        <v>45000</v>
      </c>
    </row>
    <row r="63" spans="1:12" ht="12.75">
      <c r="A63" s="307"/>
      <c r="B63" s="310"/>
      <c r="C63" s="255"/>
      <c r="D63" s="259"/>
      <c r="E63" s="259"/>
      <c r="F63" s="259"/>
      <c r="G63" s="259"/>
      <c r="H63" s="261"/>
      <c r="I63" s="263"/>
      <c r="J63" s="178"/>
      <c r="K63" s="55" t="s">
        <v>82</v>
      </c>
      <c r="L63" s="70">
        <f>SUM(L60:L62)*0.07</f>
        <v>5004.72</v>
      </c>
    </row>
    <row r="64" spans="1:12" ht="12.75">
      <c r="A64" s="307"/>
      <c r="B64" s="59" t="s">
        <v>180</v>
      </c>
      <c r="C64" s="60"/>
      <c r="D64" s="61"/>
      <c r="E64" s="61"/>
      <c r="F64" s="61"/>
      <c r="G64" s="61"/>
      <c r="H64" s="61"/>
      <c r="I64" s="61"/>
      <c r="J64" s="61"/>
      <c r="K64" s="61"/>
      <c r="L64" s="71">
        <f>SUM(L60:L63)</f>
        <v>76500.72</v>
      </c>
    </row>
    <row r="65" spans="1:12" ht="51" customHeight="1">
      <c r="A65" s="307"/>
      <c r="B65" s="310" t="s">
        <v>17</v>
      </c>
      <c r="C65" s="3" t="s">
        <v>220</v>
      </c>
      <c r="D65" s="42" t="s">
        <v>313</v>
      </c>
      <c r="E65" s="42" t="s">
        <v>313</v>
      </c>
      <c r="F65" s="42" t="s">
        <v>313</v>
      </c>
      <c r="G65" s="42" t="s">
        <v>313</v>
      </c>
      <c r="H65" s="285" t="s">
        <v>319</v>
      </c>
      <c r="I65" s="282" t="s">
        <v>312</v>
      </c>
      <c r="J65" s="178" t="s">
        <v>79</v>
      </c>
      <c r="K65" s="55" t="s">
        <v>77</v>
      </c>
      <c r="L65" s="70">
        <f>SUM('Memória de Cálculo'!I81:I81)</f>
        <v>18000</v>
      </c>
    </row>
    <row r="66" spans="1:12" ht="25.5">
      <c r="A66" s="307"/>
      <c r="B66" s="310"/>
      <c r="C66" s="3" t="s">
        <v>221</v>
      </c>
      <c r="D66" s="42" t="s">
        <v>313</v>
      </c>
      <c r="E66" s="42" t="s">
        <v>313</v>
      </c>
      <c r="F66" s="42" t="s">
        <v>313</v>
      </c>
      <c r="G66" s="42" t="s">
        <v>313</v>
      </c>
      <c r="H66" s="272"/>
      <c r="I66" s="283"/>
      <c r="J66" s="178"/>
      <c r="K66" s="55" t="s">
        <v>80</v>
      </c>
      <c r="L66" s="70">
        <f>SUM('Memória de Cálculo'!I82:I83)</f>
        <v>1890</v>
      </c>
    </row>
    <row r="67" spans="1:12" ht="25.5" customHeight="1">
      <c r="A67" s="307"/>
      <c r="B67" s="310"/>
      <c r="C67" s="108" t="s">
        <v>181</v>
      </c>
      <c r="D67" s="42" t="s">
        <v>313</v>
      </c>
      <c r="E67" s="42" t="s">
        <v>313</v>
      </c>
      <c r="F67" s="42" t="s">
        <v>313</v>
      </c>
      <c r="G67" s="42" t="s">
        <v>313</v>
      </c>
      <c r="H67" s="272"/>
      <c r="I67" s="283"/>
      <c r="J67" s="178"/>
      <c r="K67" s="55" t="s">
        <v>81</v>
      </c>
      <c r="L67" s="70">
        <f>SUM('Memória de Cálculo'!I84)</f>
        <v>15000</v>
      </c>
    </row>
    <row r="68" spans="1:12" s="20" customFormat="1" ht="25.5">
      <c r="A68" s="307"/>
      <c r="B68" s="310"/>
      <c r="C68" s="114" t="s">
        <v>182</v>
      </c>
      <c r="D68" s="111"/>
      <c r="E68" s="42" t="s">
        <v>313</v>
      </c>
      <c r="F68" s="111"/>
      <c r="G68" s="42" t="s">
        <v>313</v>
      </c>
      <c r="H68" s="261"/>
      <c r="I68" s="263"/>
      <c r="J68" s="178"/>
      <c r="K68" s="55" t="s">
        <v>82</v>
      </c>
      <c r="L68" s="72">
        <f>SUM(L65:L67)*0.07</f>
        <v>2442.3</v>
      </c>
    </row>
    <row r="69" spans="1:12" ht="12.75">
      <c r="A69" s="307"/>
      <c r="B69" s="59" t="s">
        <v>180</v>
      </c>
      <c r="C69" s="61"/>
      <c r="D69" s="61"/>
      <c r="E69" s="61"/>
      <c r="F69" s="61"/>
      <c r="G69" s="61"/>
      <c r="H69" s="61"/>
      <c r="I69" s="61"/>
      <c r="J69" s="61"/>
      <c r="K69" s="61"/>
      <c r="L69" s="71">
        <f>SUM(L65:L68)</f>
        <v>37332.3</v>
      </c>
    </row>
    <row r="70" spans="1:12" ht="25.5">
      <c r="A70" s="307"/>
      <c r="B70" s="310" t="s">
        <v>18</v>
      </c>
      <c r="C70" s="3" t="s">
        <v>293</v>
      </c>
      <c r="D70" s="55"/>
      <c r="E70" s="42" t="s">
        <v>313</v>
      </c>
      <c r="F70" s="42"/>
      <c r="G70" s="42" t="s">
        <v>313</v>
      </c>
      <c r="H70" s="285" t="s">
        <v>319</v>
      </c>
      <c r="I70" s="282" t="s">
        <v>312</v>
      </c>
      <c r="J70" s="178" t="s">
        <v>79</v>
      </c>
      <c r="K70" s="55" t="s">
        <v>77</v>
      </c>
      <c r="L70" s="70">
        <f>SUM('Memória de Cálculo'!I88:I88)</f>
        <v>36000</v>
      </c>
    </row>
    <row r="71" spans="1:12" ht="51">
      <c r="A71" s="307"/>
      <c r="B71" s="310"/>
      <c r="C71" s="3" t="s">
        <v>288</v>
      </c>
      <c r="D71" s="42" t="s">
        <v>313</v>
      </c>
      <c r="E71" s="42" t="s">
        <v>313</v>
      </c>
      <c r="F71" s="42" t="s">
        <v>313</v>
      </c>
      <c r="G71" s="42" t="s">
        <v>313</v>
      </c>
      <c r="H71" s="272"/>
      <c r="I71" s="283"/>
      <c r="J71" s="178"/>
      <c r="K71" s="55" t="s">
        <v>80</v>
      </c>
      <c r="L71" s="70">
        <f>SUM('Memória de Cálculo'!I89:I92)</f>
        <v>18024</v>
      </c>
    </row>
    <row r="72" spans="1:12" ht="25.5" customHeight="1">
      <c r="A72" s="307"/>
      <c r="B72" s="310"/>
      <c r="C72" s="188" t="s">
        <v>289</v>
      </c>
      <c r="D72" s="292" t="s">
        <v>313</v>
      </c>
      <c r="E72" s="178" t="s">
        <v>313</v>
      </c>
      <c r="F72" s="178" t="s">
        <v>313</v>
      </c>
      <c r="G72" s="178" t="s">
        <v>313</v>
      </c>
      <c r="H72" s="272"/>
      <c r="I72" s="283"/>
      <c r="J72" s="178"/>
      <c r="K72" s="55" t="s">
        <v>81</v>
      </c>
      <c r="L72" s="70">
        <f>SUM('Memória de Cálculo'!I93)</f>
        <v>124871.25</v>
      </c>
    </row>
    <row r="73" spans="1:12" s="20" customFormat="1" ht="12.75">
      <c r="A73" s="307"/>
      <c r="B73" s="310"/>
      <c r="C73" s="255"/>
      <c r="D73" s="292"/>
      <c r="E73" s="178"/>
      <c r="F73" s="178"/>
      <c r="G73" s="178"/>
      <c r="H73" s="261"/>
      <c r="I73" s="263"/>
      <c r="J73" s="178"/>
      <c r="K73" s="55" t="s">
        <v>82</v>
      </c>
      <c r="L73" s="72">
        <f>SUM(L70:L72)*0.07</f>
        <v>12522.667500000001</v>
      </c>
    </row>
    <row r="74" spans="1:12" ht="12.75">
      <c r="A74" s="307"/>
      <c r="B74" s="59" t="s">
        <v>180</v>
      </c>
      <c r="C74" s="61"/>
      <c r="D74" s="61"/>
      <c r="E74" s="61"/>
      <c r="F74" s="61"/>
      <c r="G74" s="61"/>
      <c r="H74" s="61"/>
      <c r="I74" s="61"/>
      <c r="J74" s="61"/>
      <c r="K74" s="61"/>
      <c r="L74" s="71">
        <f>SUM(L70:L73)</f>
        <v>191417.9175</v>
      </c>
    </row>
    <row r="75" spans="1:12" ht="63.75">
      <c r="A75" s="307"/>
      <c r="B75" s="310" t="s">
        <v>39</v>
      </c>
      <c r="C75" s="3" t="s">
        <v>87</v>
      </c>
      <c r="D75" s="55"/>
      <c r="E75" s="42"/>
      <c r="F75" s="42" t="s">
        <v>313</v>
      </c>
      <c r="G75" s="42"/>
      <c r="H75" s="262" t="s">
        <v>319</v>
      </c>
      <c r="I75" s="282" t="s">
        <v>312</v>
      </c>
      <c r="J75" s="178" t="s">
        <v>79</v>
      </c>
      <c r="K75" s="55" t="s">
        <v>77</v>
      </c>
      <c r="L75" s="70">
        <f>SUM('Memória de Cálculo'!I97:I97)</f>
        <v>36000</v>
      </c>
    </row>
    <row r="76" spans="1:12" ht="38.25" customHeight="1">
      <c r="A76" s="307"/>
      <c r="B76" s="310"/>
      <c r="C76" s="298" t="s">
        <v>183</v>
      </c>
      <c r="D76" s="292" t="s">
        <v>313</v>
      </c>
      <c r="E76" s="178" t="s">
        <v>313</v>
      </c>
      <c r="F76" s="178" t="s">
        <v>313</v>
      </c>
      <c r="G76" s="178" t="s">
        <v>313</v>
      </c>
      <c r="H76" s="283"/>
      <c r="I76" s="283"/>
      <c r="J76" s="178"/>
      <c r="K76" s="55" t="s">
        <v>80</v>
      </c>
      <c r="L76" s="70">
        <f>SUM('Memória de Cálculo'!I98:I101)</f>
        <v>18324</v>
      </c>
    </row>
    <row r="77" spans="1:12" ht="25.5">
      <c r="A77" s="307"/>
      <c r="B77" s="310"/>
      <c r="C77" s="298"/>
      <c r="D77" s="292"/>
      <c r="E77" s="178"/>
      <c r="F77" s="178"/>
      <c r="G77" s="178"/>
      <c r="H77" s="283"/>
      <c r="I77" s="283"/>
      <c r="J77" s="178"/>
      <c r="K77" s="55" t="s">
        <v>81</v>
      </c>
      <c r="L77" s="70">
        <f>SUM('Memória de Cálculo'!I102)</f>
        <v>90000</v>
      </c>
    </row>
    <row r="78" spans="1:12" ht="51">
      <c r="A78" s="307"/>
      <c r="B78" s="310"/>
      <c r="C78" s="108" t="s">
        <v>184</v>
      </c>
      <c r="D78" s="42" t="s">
        <v>313</v>
      </c>
      <c r="E78" s="42" t="s">
        <v>313</v>
      </c>
      <c r="F78" s="42" t="s">
        <v>313</v>
      </c>
      <c r="G78" s="42" t="s">
        <v>313</v>
      </c>
      <c r="H78" s="263"/>
      <c r="I78" s="263"/>
      <c r="J78" s="178"/>
      <c r="K78" s="55" t="s">
        <v>82</v>
      </c>
      <c r="L78" s="70">
        <f>SUM(L75:L77)*0.07</f>
        <v>10102.68</v>
      </c>
    </row>
    <row r="79" spans="1:12" ht="12.75">
      <c r="A79" s="307"/>
      <c r="B79" s="59" t="s">
        <v>180</v>
      </c>
      <c r="C79" s="61"/>
      <c r="D79" s="61"/>
      <c r="E79" s="61"/>
      <c r="F79" s="61"/>
      <c r="G79" s="61"/>
      <c r="H79" s="61"/>
      <c r="I79" s="61"/>
      <c r="J79" s="61"/>
      <c r="K79" s="61"/>
      <c r="L79" s="71">
        <f>SUM(L75:L78)</f>
        <v>154426.68</v>
      </c>
    </row>
    <row r="80" spans="1:12" ht="25.5">
      <c r="A80" s="307"/>
      <c r="B80" s="310" t="s">
        <v>15</v>
      </c>
      <c r="C80" s="321" t="s">
        <v>186</v>
      </c>
      <c r="D80" s="256" t="s">
        <v>313</v>
      </c>
      <c r="E80" s="258" t="s">
        <v>313</v>
      </c>
      <c r="F80" s="258" t="s">
        <v>313</v>
      </c>
      <c r="G80" s="258" t="s">
        <v>313</v>
      </c>
      <c r="H80" s="262" t="s">
        <v>319</v>
      </c>
      <c r="I80" s="282" t="s">
        <v>312</v>
      </c>
      <c r="J80" s="178" t="s">
        <v>79</v>
      </c>
      <c r="K80" s="55" t="s">
        <v>77</v>
      </c>
      <c r="L80" s="70">
        <f>SUM('Memória de Cálculo'!I106)</f>
        <v>9000</v>
      </c>
    </row>
    <row r="81" spans="1:12" ht="12.75" customHeight="1">
      <c r="A81" s="307"/>
      <c r="B81" s="310"/>
      <c r="C81" s="322"/>
      <c r="D81" s="265"/>
      <c r="E81" s="265"/>
      <c r="F81" s="265"/>
      <c r="G81" s="265"/>
      <c r="H81" s="283"/>
      <c r="I81" s="283"/>
      <c r="J81" s="178"/>
      <c r="K81" s="55" t="s">
        <v>80</v>
      </c>
      <c r="L81" s="70">
        <f>SUM('Memória de Cálculo'!I107:I108)</f>
        <v>3150</v>
      </c>
    </row>
    <row r="82" spans="1:12" ht="25.5">
      <c r="A82" s="307"/>
      <c r="B82" s="310"/>
      <c r="C82" s="322"/>
      <c r="D82" s="265"/>
      <c r="E82" s="265"/>
      <c r="F82" s="265"/>
      <c r="G82" s="265"/>
      <c r="H82" s="283"/>
      <c r="I82" s="283"/>
      <c r="J82" s="178"/>
      <c r="K82" s="55" t="s">
        <v>81</v>
      </c>
      <c r="L82" s="70">
        <f>SUM('Memória de Cálculo'!I109)</f>
        <v>15000</v>
      </c>
    </row>
    <row r="83" spans="1:12" ht="12.75">
      <c r="A83" s="307"/>
      <c r="B83" s="310"/>
      <c r="C83" s="323"/>
      <c r="D83" s="259"/>
      <c r="E83" s="259"/>
      <c r="F83" s="259"/>
      <c r="G83" s="259"/>
      <c r="H83" s="263"/>
      <c r="I83" s="263"/>
      <c r="J83" s="178"/>
      <c r="K83" s="55" t="s">
        <v>82</v>
      </c>
      <c r="L83" s="70">
        <f>SUM(L80:L82)*0.07</f>
        <v>1900.5000000000002</v>
      </c>
    </row>
    <row r="84" spans="1:12" ht="12.75">
      <c r="A84" s="307"/>
      <c r="B84" s="59" t="s">
        <v>180</v>
      </c>
      <c r="C84" s="61"/>
      <c r="D84" s="61"/>
      <c r="E84" s="61"/>
      <c r="F84" s="61"/>
      <c r="G84" s="61"/>
      <c r="H84" s="61"/>
      <c r="I84" s="61"/>
      <c r="J84" s="61"/>
      <c r="K84" s="61"/>
      <c r="L84" s="71">
        <f>SUM(L80:L83)</f>
        <v>29050.5</v>
      </c>
    </row>
    <row r="85" spans="1:12" ht="12.75">
      <c r="A85" s="308"/>
      <c r="B85" s="65" t="s">
        <v>88</v>
      </c>
      <c r="C85" s="66"/>
      <c r="D85" s="67"/>
      <c r="E85" s="67"/>
      <c r="F85" s="67"/>
      <c r="G85" s="67"/>
      <c r="H85" s="67"/>
      <c r="I85" s="74"/>
      <c r="J85" s="74"/>
      <c r="K85" s="74"/>
      <c r="L85" s="74">
        <f>SUM(L84,L79,L74,L69,L64)</f>
        <v>488728.11750000005</v>
      </c>
    </row>
    <row r="86" spans="1:12" ht="12.75" customHeight="1">
      <c r="A86" s="177" t="s">
        <v>179</v>
      </c>
      <c r="B86" s="177" t="s">
        <v>175</v>
      </c>
      <c r="C86" s="177" t="s">
        <v>85</v>
      </c>
      <c r="D86" s="284" t="s">
        <v>91</v>
      </c>
      <c r="E86" s="284"/>
      <c r="F86" s="284"/>
      <c r="G86" s="284"/>
      <c r="H86" s="284" t="s">
        <v>86</v>
      </c>
      <c r="I86" s="284" t="s">
        <v>128</v>
      </c>
      <c r="J86" s="284" t="s">
        <v>129</v>
      </c>
      <c r="K86" s="284" t="s">
        <v>130</v>
      </c>
      <c r="L86" s="284" t="s">
        <v>131</v>
      </c>
    </row>
    <row r="87" spans="1:12" ht="12.75">
      <c r="A87" s="178"/>
      <c r="B87" s="210"/>
      <c r="C87" s="210"/>
      <c r="D87" s="54" t="s">
        <v>132</v>
      </c>
      <c r="E87" s="54" t="s">
        <v>133</v>
      </c>
      <c r="F87" s="54" t="s">
        <v>134</v>
      </c>
      <c r="G87" s="54" t="s">
        <v>135</v>
      </c>
      <c r="H87" s="284"/>
      <c r="I87" s="284"/>
      <c r="J87" s="284"/>
      <c r="K87" s="284"/>
      <c r="L87" s="284"/>
    </row>
    <row r="88" spans="1:12" ht="25.5">
      <c r="A88" s="307" t="s">
        <v>47</v>
      </c>
      <c r="B88" s="311" t="s">
        <v>20</v>
      </c>
      <c r="C88" s="188" t="s">
        <v>189</v>
      </c>
      <c r="D88" s="258" t="s">
        <v>313</v>
      </c>
      <c r="E88" s="258" t="s">
        <v>313</v>
      </c>
      <c r="F88" s="258" t="s">
        <v>313</v>
      </c>
      <c r="G88" s="258" t="s">
        <v>313</v>
      </c>
      <c r="H88" s="285" t="s">
        <v>319</v>
      </c>
      <c r="I88" s="282" t="s">
        <v>312</v>
      </c>
      <c r="J88" s="178" t="s">
        <v>79</v>
      </c>
      <c r="K88" s="55" t="s">
        <v>77</v>
      </c>
      <c r="L88" s="70">
        <f>SUM('Memória de Cálculo'!I114:I114)</f>
        <v>10800</v>
      </c>
    </row>
    <row r="89" spans="1:12" ht="12.75">
      <c r="A89" s="308"/>
      <c r="B89" s="311"/>
      <c r="C89" s="264"/>
      <c r="D89" s="265"/>
      <c r="E89" s="265"/>
      <c r="F89" s="265"/>
      <c r="G89" s="265"/>
      <c r="H89" s="272"/>
      <c r="I89" s="283"/>
      <c r="J89" s="178"/>
      <c r="K89" s="55" t="s">
        <v>80</v>
      </c>
      <c r="L89" s="70">
        <f>SUM('Memória de Cálculo'!I115:I116)</f>
        <v>3000</v>
      </c>
    </row>
    <row r="90" spans="1:12" ht="25.5">
      <c r="A90" s="308"/>
      <c r="B90" s="311"/>
      <c r="C90" s="264"/>
      <c r="D90" s="265"/>
      <c r="E90" s="265"/>
      <c r="F90" s="265"/>
      <c r="G90" s="265"/>
      <c r="H90" s="272"/>
      <c r="I90" s="283"/>
      <c r="J90" s="178"/>
      <c r="K90" s="55" t="s">
        <v>81</v>
      </c>
      <c r="L90" s="70">
        <v>0</v>
      </c>
    </row>
    <row r="91" spans="1:12" ht="12.75">
      <c r="A91" s="308"/>
      <c r="B91" s="311"/>
      <c r="C91" s="255"/>
      <c r="D91" s="259"/>
      <c r="E91" s="259"/>
      <c r="F91" s="259"/>
      <c r="G91" s="259"/>
      <c r="H91" s="261"/>
      <c r="I91" s="263"/>
      <c r="J91" s="178"/>
      <c r="K91" s="55" t="s">
        <v>82</v>
      </c>
      <c r="L91" s="70">
        <f>SUM(L88:L90)*0.07</f>
        <v>966.0000000000001</v>
      </c>
    </row>
    <row r="92" spans="1:12" ht="12.75">
      <c r="A92" s="308"/>
      <c r="B92" s="59" t="s">
        <v>180</v>
      </c>
      <c r="C92" s="60"/>
      <c r="D92" s="61"/>
      <c r="E92" s="61"/>
      <c r="F92" s="61"/>
      <c r="G92" s="61"/>
      <c r="H92" s="61"/>
      <c r="I92" s="61"/>
      <c r="J92" s="62"/>
      <c r="K92" s="62"/>
      <c r="L92" s="71">
        <f>SUM(L88:L91)</f>
        <v>14766</v>
      </c>
    </row>
    <row r="93" spans="1:12" ht="36" customHeight="1">
      <c r="A93" s="308"/>
      <c r="B93" s="297" t="s">
        <v>21</v>
      </c>
      <c r="C93" s="188" t="s">
        <v>192</v>
      </c>
      <c r="D93" s="269" t="s">
        <v>313</v>
      </c>
      <c r="E93" s="269" t="s">
        <v>313</v>
      </c>
      <c r="F93" s="269" t="s">
        <v>313</v>
      </c>
      <c r="G93" s="269" t="s">
        <v>313</v>
      </c>
      <c r="H93" s="285" t="s">
        <v>319</v>
      </c>
      <c r="I93" s="282" t="s">
        <v>312</v>
      </c>
      <c r="J93" s="178" t="s">
        <v>79</v>
      </c>
      <c r="K93" s="55" t="s">
        <v>77</v>
      </c>
      <c r="L93" s="70">
        <f>SUM('Memória de Cálculo'!I120)</f>
        <v>21600</v>
      </c>
    </row>
    <row r="94" spans="1:12" ht="37.5" customHeight="1">
      <c r="A94" s="308"/>
      <c r="B94" s="234"/>
      <c r="C94" s="271"/>
      <c r="D94" s="271"/>
      <c r="E94" s="271"/>
      <c r="F94" s="271"/>
      <c r="G94" s="271"/>
      <c r="H94" s="272"/>
      <c r="I94" s="283"/>
      <c r="J94" s="178"/>
      <c r="K94" s="290" t="s">
        <v>80</v>
      </c>
      <c r="L94" s="293">
        <f>SUM('Memória de Cálculo'!I121:I122)</f>
        <v>4800</v>
      </c>
    </row>
    <row r="95" spans="1:12" ht="36.75" customHeight="1">
      <c r="A95" s="308"/>
      <c r="B95" s="234"/>
      <c r="C95" s="108" t="s">
        <v>193</v>
      </c>
      <c r="D95" s="42" t="s">
        <v>313</v>
      </c>
      <c r="E95" s="42" t="s">
        <v>313</v>
      </c>
      <c r="F95" s="42" t="s">
        <v>313</v>
      </c>
      <c r="G95" s="42" t="s">
        <v>313</v>
      </c>
      <c r="H95" s="272"/>
      <c r="I95" s="283"/>
      <c r="J95" s="178"/>
      <c r="K95" s="291"/>
      <c r="L95" s="294"/>
    </row>
    <row r="96" spans="1:12" s="20" customFormat="1" ht="25.5">
      <c r="A96" s="308"/>
      <c r="B96" s="235"/>
      <c r="C96" s="114" t="s">
        <v>194</v>
      </c>
      <c r="D96" s="111"/>
      <c r="E96" s="42" t="s">
        <v>313</v>
      </c>
      <c r="F96" s="111"/>
      <c r="G96" s="111"/>
      <c r="H96" s="261"/>
      <c r="I96" s="263"/>
      <c r="J96" s="178"/>
      <c r="K96" s="55" t="s">
        <v>82</v>
      </c>
      <c r="L96" s="72">
        <f>SUM(L93:L95)*0.07</f>
        <v>1848.0000000000002</v>
      </c>
    </row>
    <row r="97" spans="1:12" ht="12.75">
      <c r="A97" s="308"/>
      <c r="B97" s="59" t="s">
        <v>180</v>
      </c>
      <c r="C97" s="60"/>
      <c r="D97" s="61"/>
      <c r="E97" s="61"/>
      <c r="F97" s="61"/>
      <c r="G97" s="61"/>
      <c r="H97" s="61"/>
      <c r="I97" s="61"/>
      <c r="J97" s="61"/>
      <c r="K97" s="61"/>
      <c r="L97" s="71">
        <f>SUM(L93:L96)</f>
        <v>28248</v>
      </c>
    </row>
    <row r="98" spans="1:12" ht="38.25" customHeight="1">
      <c r="A98" s="308"/>
      <c r="B98" s="297" t="s">
        <v>22</v>
      </c>
      <c r="C98" s="188" t="s">
        <v>205</v>
      </c>
      <c r="D98" s="269" t="s">
        <v>313</v>
      </c>
      <c r="E98" s="269" t="s">
        <v>313</v>
      </c>
      <c r="F98" s="269" t="s">
        <v>313</v>
      </c>
      <c r="G98" s="269" t="s">
        <v>313</v>
      </c>
      <c r="H98" s="262" t="s">
        <v>319</v>
      </c>
      <c r="I98" s="282" t="s">
        <v>312</v>
      </c>
      <c r="J98" s="296" t="s">
        <v>79</v>
      </c>
      <c r="K98" s="55" t="s">
        <v>77</v>
      </c>
      <c r="L98" s="70">
        <f>SUM('Memória de Cálculo'!I126)</f>
        <v>21600</v>
      </c>
    </row>
    <row r="99" spans="1:12" ht="12.75">
      <c r="A99" s="308"/>
      <c r="B99" s="234"/>
      <c r="C99" s="255"/>
      <c r="D99" s="271"/>
      <c r="E99" s="271"/>
      <c r="F99" s="271"/>
      <c r="G99" s="271"/>
      <c r="H99" s="283"/>
      <c r="I99" s="283"/>
      <c r="J99" s="296"/>
      <c r="K99" s="290" t="s">
        <v>80</v>
      </c>
      <c r="L99" s="293">
        <f>SUM('Memória de Cálculo'!I127:I128)</f>
        <v>4800</v>
      </c>
    </row>
    <row r="100" spans="1:12" ht="25.5" customHeight="1">
      <c r="A100" s="308"/>
      <c r="B100" s="234"/>
      <c r="C100" s="108" t="s">
        <v>206</v>
      </c>
      <c r="D100" s="42" t="s">
        <v>313</v>
      </c>
      <c r="E100" s="42" t="s">
        <v>313</v>
      </c>
      <c r="F100" s="42" t="s">
        <v>313</v>
      </c>
      <c r="G100" s="42" t="s">
        <v>313</v>
      </c>
      <c r="H100" s="283"/>
      <c r="I100" s="283"/>
      <c r="J100" s="296"/>
      <c r="K100" s="291"/>
      <c r="L100" s="294"/>
    </row>
    <row r="101" spans="1:12" s="20" customFormat="1" ht="25.5">
      <c r="A101" s="308"/>
      <c r="B101" s="235"/>
      <c r="C101" s="75" t="s">
        <v>207</v>
      </c>
      <c r="D101" s="76"/>
      <c r="E101" s="42" t="s">
        <v>313</v>
      </c>
      <c r="F101" s="76"/>
      <c r="G101" s="76"/>
      <c r="H101" s="263"/>
      <c r="I101" s="263"/>
      <c r="J101" s="296"/>
      <c r="K101" s="55" t="s">
        <v>82</v>
      </c>
      <c r="L101" s="72">
        <f>SUM(L98:L100)*0.07</f>
        <v>1848.0000000000002</v>
      </c>
    </row>
    <row r="102" spans="1:12" ht="12.75">
      <c r="A102" s="308"/>
      <c r="B102" s="59" t="s">
        <v>180</v>
      </c>
      <c r="C102" s="60"/>
      <c r="D102" s="61"/>
      <c r="E102" s="61"/>
      <c r="F102" s="61"/>
      <c r="G102" s="61"/>
      <c r="H102" s="61"/>
      <c r="I102" s="61"/>
      <c r="J102" s="61"/>
      <c r="K102" s="61"/>
      <c r="L102" s="71">
        <f>SUM(L98:L101)</f>
        <v>28248</v>
      </c>
    </row>
    <row r="103" spans="1:12" ht="12.75">
      <c r="A103" s="308"/>
      <c r="B103" s="65" t="s">
        <v>89</v>
      </c>
      <c r="C103" s="66"/>
      <c r="D103" s="67"/>
      <c r="E103" s="67"/>
      <c r="F103" s="67"/>
      <c r="G103" s="67"/>
      <c r="H103" s="67"/>
      <c r="I103" s="67"/>
      <c r="J103" s="68"/>
      <c r="K103" s="68"/>
      <c r="L103" s="68">
        <f>SUM(L102,L97,L92)</f>
        <v>71262</v>
      </c>
    </row>
    <row r="104" spans="1:12" ht="12.75" customHeight="1">
      <c r="A104" s="177" t="s">
        <v>179</v>
      </c>
      <c r="B104" s="177" t="s">
        <v>175</v>
      </c>
      <c r="C104" s="177" t="s">
        <v>85</v>
      </c>
      <c r="D104" s="284" t="s">
        <v>91</v>
      </c>
      <c r="E104" s="284"/>
      <c r="F104" s="284"/>
      <c r="G104" s="284"/>
      <c r="H104" s="284" t="s">
        <v>86</v>
      </c>
      <c r="I104" s="284" t="s">
        <v>128</v>
      </c>
      <c r="J104" s="284" t="s">
        <v>129</v>
      </c>
      <c r="K104" s="284" t="s">
        <v>130</v>
      </c>
      <c r="L104" s="284" t="s">
        <v>131</v>
      </c>
    </row>
    <row r="105" spans="1:12" ht="12.75">
      <c r="A105" s="178"/>
      <c r="B105" s="210"/>
      <c r="C105" s="210"/>
      <c r="D105" s="54" t="s">
        <v>132</v>
      </c>
      <c r="E105" s="54" t="s">
        <v>133</v>
      </c>
      <c r="F105" s="54" t="s">
        <v>134</v>
      </c>
      <c r="G105" s="54" t="s">
        <v>135</v>
      </c>
      <c r="H105" s="284"/>
      <c r="I105" s="284"/>
      <c r="J105" s="284"/>
      <c r="K105" s="284"/>
      <c r="L105" s="284"/>
    </row>
    <row r="106" spans="1:12" ht="25.5">
      <c r="A106" s="299" t="s">
        <v>48</v>
      </c>
      <c r="B106" s="297" t="s">
        <v>38</v>
      </c>
      <c r="C106" s="188" t="s">
        <v>195</v>
      </c>
      <c r="D106" s="276" t="s">
        <v>314</v>
      </c>
      <c r="E106" s="276" t="s">
        <v>314</v>
      </c>
      <c r="F106" s="276" t="s">
        <v>314</v>
      </c>
      <c r="G106" s="276" t="s">
        <v>314</v>
      </c>
      <c r="H106" s="276" t="s">
        <v>319</v>
      </c>
      <c r="I106" s="276" t="s">
        <v>312</v>
      </c>
      <c r="J106" s="262" t="s">
        <v>79</v>
      </c>
      <c r="K106" s="55" t="s">
        <v>295</v>
      </c>
      <c r="L106" s="70">
        <f>SUM('Memória de Cálculo'!I133)</f>
        <v>72000</v>
      </c>
    </row>
    <row r="107" spans="1:12" ht="25.5" customHeight="1">
      <c r="A107" s="300"/>
      <c r="B107" s="234"/>
      <c r="C107" s="255"/>
      <c r="D107" s="277"/>
      <c r="E107" s="277"/>
      <c r="F107" s="277"/>
      <c r="G107" s="277"/>
      <c r="H107" s="286"/>
      <c r="I107" s="286"/>
      <c r="J107" s="283"/>
      <c r="K107" s="55" t="s">
        <v>77</v>
      </c>
      <c r="L107" s="70">
        <f>SUM('Memória de Cálculo'!I134:I134)</f>
        <v>114000</v>
      </c>
    </row>
    <row r="108" spans="1:12" ht="25.5">
      <c r="A108" s="300"/>
      <c r="B108" s="234"/>
      <c r="C108" s="3" t="s">
        <v>196</v>
      </c>
      <c r="D108" s="42" t="s">
        <v>313</v>
      </c>
      <c r="E108" s="42" t="s">
        <v>313</v>
      </c>
      <c r="F108" s="42" t="s">
        <v>313</v>
      </c>
      <c r="G108" s="42" t="s">
        <v>313</v>
      </c>
      <c r="H108" s="286"/>
      <c r="I108" s="286"/>
      <c r="J108" s="283"/>
      <c r="K108" s="55" t="s">
        <v>80</v>
      </c>
      <c r="L108" s="70">
        <f>SUM('Memória de Cálculo'!I135:I136)</f>
        <v>4800</v>
      </c>
    </row>
    <row r="109" spans="1:12" ht="25.5">
      <c r="A109" s="300"/>
      <c r="B109" s="234"/>
      <c r="C109" s="3" t="s">
        <v>197</v>
      </c>
      <c r="D109" s="42" t="s">
        <v>313</v>
      </c>
      <c r="E109" s="42" t="s">
        <v>313</v>
      </c>
      <c r="F109" s="42" t="s">
        <v>313</v>
      </c>
      <c r="G109" s="42" t="s">
        <v>313</v>
      </c>
      <c r="H109" s="286"/>
      <c r="I109" s="286"/>
      <c r="J109" s="283"/>
      <c r="K109" s="306" t="s">
        <v>81</v>
      </c>
      <c r="L109" s="293">
        <v>0</v>
      </c>
    </row>
    <row r="110" spans="1:12" s="20" customFormat="1" ht="25.5" customHeight="1">
      <c r="A110" s="300"/>
      <c r="B110" s="234"/>
      <c r="C110" s="278" t="s">
        <v>198</v>
      </c>
      <c r="D110" s="269" t="s">
        <v>313</v>
      </c>
      <c r="E110" s="269" t="s">
        <v>313</v>
      </c>
      <c r="F110" s="269" t="s">
        <v>313</v>
      </c>
      <c r="G110" s="269" t="s">
        <v>313</v>
      </c>
      <c r="H110" s="286"/>
      <c r="I110" s="286"/>
      <c r="J110" s="283"/>
      <c r="K110" s="306"/>
      <c r="L110" s="294"/>
    </row>
    <row r="111" spans="1:12" ht="12.75">
      <c r="A111" s="300"/>
      <c r="B111" s="234"/>
      <c r="C111" s="279"/>
      <c r="D111" s="270"/>
      <c r="E111" s="270"/>
      <c r="F111" s="270"/>
      <c r="G111" s="270"/>
      <c r="H111" s="286"/>
      <c r="I111" s="286"/>
      <c r="J111" s="283"/>
      <c r="K111" s="306" t="s">
        <v>82</v>
      </c>
      <c r="L111" s="293">
        <f>SUM(L106:L110)*0.07</f>
        <v>13356.000000000002</v>
      </c>
    </row>
    <row r="112" spans="1:12" ht="12.75">
      <c r="A112" s="300"/>
      <c r="B112" s="235"/>
      <c r="C112" s="280"/>
      <c r="D112" s="271"/>
      <c r="E112" s="271"/>
      <c r="F112" s="271"/>
      <c r="G112" s="271"/>
      <c r="H112" s="277"/>
      <c r="I112" s="277"/>
      <c r="J112" s="263"/>
      <c r="K112" s="306"/>
      <c r="L112" s="294"/>
    </row>
    <row r="113" spans="1:12" ht="12.75">
      <c r="A113" s="300"/>
      <c r="B113" s="59" t="s">
        <v>180</v>
      </c>
      <c r="C113" s="60"/>
      <c r="D113" s="61"/>
      <c r="E113" s="61"/>
      <c r="F113" s="61"/>
      <c r="G113" s="61"/>
      <c r="H113" s="61"/>
      <c r="I113" s="61"/>
      <c r="J113" s="61"/>
      <c r="K113" s="61"/>
      <c r="L113" s="71">
        <f>SUM(L106:L112)</f>
        <v>204156</v>
      </c>
    </row>
    <row r="114" spans="1:12" ht="25.5" customHeight="1">
      <c r="A114" s="300"/>
      <c r="B114" s="297" t="s">
        <v>14</v>
      </c>
      <c r="C114" s="188" t="s">
        <v>210</v>
      </c>
      <c r="D114" s="269" t="s">
        <v>313</v>
      </c>
      <c r="E114" s="269" t="s">
        <v>313</v>
      </c>
      <c r="F114" s="269" t="s">
        <v>313</v>
      </c>
      <c r="G114" s="269" t="s">
        <v>313</v>
      </c>
      <c r="H114" s="285" t="s">
        <v>319</v>
      </c>
      <c r="I114" s="282" t="s">
        <v>312</v>
      </c>
      <c r="J114" s="178" t="s">
        <v>79</v>
      </c>
      <c r="K114" s="55" t="s">
        <v>81</v>
      </c>
      <c r="L114" s="70">
        <f>SUM('Memória de Cálculo'!I140:I140)</f>
        <v>60000</v>
      </c>
    </row>
    <row r="115" spans="1:12" ht="12.75">
      <c r="A115" s="300"/>
      <c r="B115" s="234"/>
      <c r="C115" s="255"/>
      <c r="D115" s="271"/>
      <c r="E115" s="271"/>
      <c r="F115" s="271"/>
      <c r="G115" s="271"/>
      <c r="H115" s="272"/>
      <c r="I115" s="283"/>
      <c r="J115" s="178"/>
      <c r="K115" s="42" t="s">
        <v>80</v>
      </c>
      <c r="L115" s="70">
        <f>SUM('Memória de Cálculo'!I141:I144)</f>
        <v>16425</v>
      </c>
    </row>
    <row r="116" spans="1:12" ht="25.5">
      <c r="A116" s="300"/>
      <c r="B116" s="234"/>
      <c r="C116" s="298" t="s">
        <v>211</v>
      </c>
      <c r="D116" s="295" t="s">
        <v>314</v>
      </c>
      <c r="E116" s="295" t="s">
        <v>314</v>
      </c>
      <c r="F116" s="295" t="s">
        <v>314</v>
      </c>
      <c r="G116" s="295" t="s">
        <v>314</v>
      </c>
      <c r="H116" s="272"/>
      <c r="I116" s="283"/>
      <c r="J116" s="178"/>
      <c r="K116" s="73" t="s">
        <v>81</v>
      </c>
      <c r="L116" s="70">
        <f>SUM('Memória de Cálculo'!I145)</f>
        <v>103800</v>
      </c>
    </row>
    <row r="117" spans="1:12" ht="12.75">
      <c r="A117" s="300"/>
      <c r="B117" s="235"/>
      <c r="C117" s="298"/>
      <c r="D117" s="178"/>
      <c r="E117" s="178"/>
      <c r="F117" s="178"/>
      <c r="G117" s="178"/>
      <c r="H117" s="261"/>
      <c r="I117" s="263"/>
      <c r="J117" s="178"/>
      <c r="K117" s="55" t="s">
        <v>82</v>
      </c>
      <c r="L117" s="70">
        <f>SUM(L114:L116)*0.07</f>
        <v>12615.750000000002</v>
      </c>
    </row>
    <row r="118" spans="1:12" ht="12.75">
      <c r="A118" s="301"/>
      <c r="B118" s="59" t="s">
        <v>180</v>
      </c>
      <c r="C118" s="60"/>
      <c r="D118" s="61"/>
      <c r="E118" s="61"/>
      <c r="F118" s="61"/>
      <c r="G118" s="61"/>
      <c r="H118" s="61"/>
      <c r="I118" s="61"/>
      <c r="J118" s="61"/>
      <c r="K118" s="61"/>
      <c r="L118" s="71">
        <f>SUM(L114:L117)</f>
        <v>192840.75</v>
      </c>
    </row>
    <row r="119" spans="1:12" ht="12.75">
      <c r="A119" s="112"/>
      <c r="B119" s="65" t="s">
        <v>90</v>
      </c>
      <c r="C119" s="66"/>
      <c r="D119" s="67"/>
      <c r="E119" s="67"/>
      <c r="F119" s="67"/>
      <c r="G119" s="67"/>
      <c r="H119" s="67"/>
      <c r="I119" s="68"/>
      <c r="J119" s="68"/>
      <c r="K119" s="68"/>
      <c r="L119" s="77">
        <f>SUM(L118,L113)</f>
        <v>396996.75</v>
      </c>
    </row>
    <row r="120" spans="1:12" ht="12.75">
      <c r="A120" s="197" t="s">
        <v>112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9"/>
      <c r="L120" s="78">
        <f>SUM(L11:L13,L16:L18,L21:L23,L26:L30,L33:L35,L38:L40,L43:L45,,,,,L48:L49,L52:L54,L60:L62,L65:L67,L70:L72,L75:L77,L80:L82,L88:L90,L93:L95,L98:L100,L106:L110,L114:L116)</f>
        <v>1162352.25</v>
      </c>
    </row>
    <row r="121" spans="1:12" ht="12.75">
      <c r="A121" s="226" t="s">
        <v>113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8"/>
      <c r="L121" s="79">
        <f>SUM(L14,L19,L24,L31,L36,L41,L46,L50,L55,L63,L68,L73,L78,L83,L91,L96,L101,L111,L117)</f>
        <v>81364.6575</v>
      </c>
    </row>
    <row r="122" spans="1:12" ht="12.75">
      <c r="A122" s="236" t="s">
        <v>114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8"/>
      <c r="L122" s="155">
        <f>SUM(L120:L121)</f>
        <v>1243716.9075</v>
      </c>
    </row>
  </sheetData>
  <sheetProtection/>
  <mergeCells count="216">
    <mergeCell ref="G106:G107"/>
    <mergeCell ref="J106:J112"/>
    <mergeCell ref="B106:B112"/>
    <mergeCell ref="A106:A118"/>
    <mergeCell ref="C106:C107"/>
    <mergeCell ref="D106:D107"/>
    <mergeCell ref="E106:E107"/>
    <mergeCell ref="F106:F107"/>
    <mergeCell ref="J114:J117"/>
    <mergeCell ref="C116:C117"/>
    <mergeCell ref="L9:L10"/>
    <mergeCell ref="B2:L2"/>
    <mergeCell ref="B3:L3"/>
    <mergeCell ref="B4:L4"/>
    <mergeCell ref="B5:L5"/>
    <mergeCell ref="B8:L8"/>
    <mergeCell ref="J9:J10"/>
    <mergeCell ref="K9:K10"/>
    <mergeCell ref="H9:H10"/>
    <mergeCell ref="I9:I10"/>
    <mergeCell ref="A9:A10"/>
    <mergeCell ref="B9:B10"/>
    <mergeCell ref="C9:C10"/>
    <mergeCell ref="D9:G9"/>
    <mergeCell ref="I11:I14"/>
    <mergeCell ref="B11:B14"/>
    <mergeCell ref="B26:B31"/>
    <mergeCell ref="J26:J31"/>
    <mergeCell ref="B16:B19"/>
    <mergeCell ref="J16:J19"/>
    <mergeCell ref="F22:F24"/>
    <mergeCell ref="J11:J14"/>
    <mergeCell ref="J21:J24"/>
    <mergeCell ref="G22:G24"/>
    <mergeCell ref="G17:G19"/>
    <mergeCell ref="C17:C19"/>
    <mergeCell ref="J48:J50"/>
    <mergeCell ref="E33:E34"/>
    <mergeCell ref="F33:F34"/>
    <mergeCell ref="G33:G34"/>
    <mergeCell ref="J33:J36"/>
    <mergeCell ref="J38:J41"/>
    <mergeCell ref="J43:J46"/>
    <mergeCell ref="H48:H50"/>
    <mergeCell ref="I48:I50"/>
    <mergeCell ref="B48:B50"/>
    <mergeCell ref="B52:B55"/>
    <mergeCell ref="B21:B24"/>
    <mergeCell ref="B43:B46"/>
    <mergeCell ref="D72:D73"/>
    <mergeCell ref="E72:E73"/>
    <mergeCell ref="C72:C73"/>
    <mergeCell ref="C22:C24"/>
    <mergeCell ref="D22:D24"/>
    <mergeCell ref="E22:E24"/>
    <mergeCell ref="J52:J55"/>
    <mergeCell ref="K53:K54"/>
    <mergeCell ref="H58:H59"/>
    <mergeCell ref="I58:I59"/>
    <mergeCell ref="A11:A57"/>
    <mergeCell ref="B33:B36"/>
    <mergeCell ref="C33:C34"/>
    <mergeCell ref="D33:D34"/>
    <mergeCell ref="B38:B41"/>
    <mergeCell ref="K39:K40"/>
    <mergeCell ref="L39:L40"/>
    <mergeCell ref="L53:L54"/>
    <mergeCell ref="A58:A59"/>
    <mergeCell ref="B58:B59"/>
    <mergeCell ref="C58:C59"/>
    <mergeCell ref="D58:G58"/>
    <mergeCell ref="J58:J59"/>
    <mergeCell ref="K58:K59"/>
    <mergeCell ref="L58:L59"/>
    <mergeCell ref="H43:H46"/>
    <mergeCell ref="J70:J73"/>
    <mergeCell ref="B75:B78"/>
    <mergeCell ref="J75:J78"/>
    <mergeCell ref="F72:F73"/>
    <mergeCell ref="G72:G73"/>
    <mergeCell ref="D76:D77"/>
    <mergeCell ref="F76:F77"/>
    <mergeCell ref="C76:C77"/>
    <mergeCell ref="A60:A85"/>
    <mergeCell ref="B60:B63"/>
    <mergeCell ref="L86:L87"/>
    <mergeCell ref="B80:B83"/>
    <mergeCell ref="J80:J83"/>
    <mergeCell ref="J60:J63"/>
    <mergeCell ref="B65:B68"/>
    <mergeCell ref="J65:J68"/>
    <mergeCell ref="J86:J87"/>
    <mergeCell ref="B70:B73"/>
    <mergeCell ref="I86:I87"/>
    <mergeCell ref="C86:C87"/>
    <mergeCell ref="H86:H87"/>
    <mergeCell ref="I80:I83"/>
    <mergeCell ref="K86:K87"/>
    <mergeCell ref="B88:B91"/>
    <mergeCell ref="F80:F83"/>
    <mergeCell ref="G80:G83"/>
    <mergeCell ref="C80:C83"/>
    <mergeCell ref="H80:H83"/>
    <mergeCell ref="H93:H96"/>
    <mergeCell ref="I93:I96"/>
    <mergeCell ref="I98:I101"/>
    <mergeCell ref="D88:D91"/>
    <mergeCell ref="A86:A87"/>
    <mergeCell ref="B86:B87"/>
    <mergeCell ref="D86:G86"/>
    <mergeCell ref="H88:H91"/>
    <mergeCell ref="E88:E91"/>
    <mergeCell ref="F93:F94"/>
    <mergeCell ref="A104:A105"/>
    <mergeCell ref="B104:B105"/>
    <mergeCell ref="C104:C105"/>
    <mergeCell ref="D104:G104"/>
    <mergeCell ref="B93:B96"/>
    <mergeCell ref="L94:L95"/>
    <mergeCell ref="B98:B101"/>
    <mergeCell ref="J98:J101"/>
    <mergeCell ref="L99:L100"/>
    <mergeCell ref="A88:A103"/>
    <mergeCell ref="K104:K105"/>
    <mergeCell ref="H52:H55"/>
    <mergeCell ref="H60:H63"/>
    <mergeCell ref="H65:H68"/>
    <mergeCell ref="H70:H73"/>
    <mergeCell ref="H75:H78"/>
    <mergeCell ref="J93:J96"/>
    <mergeCell ref="K94:K95"/>
    <mergeCell ref="J88:J91"/>
    <mergeCell ref="I88:I91"/>
    <mergeCell ref="D116:D117"/>
    <mergeCell ref="K99:K100"/>
    <mergeCell ref="E116:E117"/>
    <mergeCell ref="F116:F117"/>
    <mergeCell ref="G116:G117"/>
    <mergeCell ref="H104:H105"/>
    <mergeCell ref="I104:I105"/>
    <mergeCell ref="J104:J105"/>
    <mergeCell ref="H98:H101"/>
    <mergeCell ref="H114:H117"/>
    <mergeCell ref="A120:K120"/>
    <mergeCell ref="A121:K121"/>
    <mergeCell ref="A122:K122"/>
    <mergeCell ref="L104:L105"/>
    <mergeCell ref="K109:K110"/>
    <mergeCell ref="L109:L110"/>
    <mergeCell ref="K111:K112"/>
    <mergeCell ref="L111:L112"/>
    <mergeCell ref="B114:B117"/>
    <mergeCell ref="H106:H112"/>
    <mergeCell ref="I16:I19"/>
    <mergeCell ref="I21:I24"/>
    <mergeCell ref="I26:I31"/>
    <mergeCell ref="I33:I36"/>
    <mergeCell ref="I38:I41"/>
    <mergeCell ref="I43:I46"/>
    <mergeCell ref="I52:I55"/>
    <mergeCell ref="E76:E77"/>
    <mergeCell ref="H11:H14"/>
    <mergeCell ref="H16:H19"/>
    <mergeCell ref="H21:H24"/>
    <mergeCell ref="H26:H31"/>
    <mergeCell ref="H33:H36"/>
    <mergeCell ref="H38:H41"/>
    <mergeCell ref="G60:G61"/>
    <mergeCell ref="F60:F61"/>
    <mergeCell ref="I114:I117"/>
    <mergeCell ref="C12:C14"/>
    <mergeCell ref="D12:D14"/>
    <mergeCell ref="E12:E14"/>
    <mergeCell ref="F12:F14"/>
    <mergeCell ref="G12:G14"/>
    <mergeCell ref="D17:D19"/>
    <mergeCell ref="E17:E19"/>
    <mergeCell ref="F17:F19"/>
    <mergeCell ref="I60:I63"/>
    <mergeCell ref="E60:E61"/>
    <mergeCell ref="D60:D61"/>
    <mergeCell ref="C60:C61"/>
    <mergeCell ref="I106:I112"/>
    <mergeCell ref="I65:I68"/>
    <mergeCell ref="I70:I73"/>
    <mergeCell ref="I75:I78"/>
    <mergeCell ref="G76:G77"/>
    <mergeCell ref="D80:D83"/>
    <mergeCell ref="E80:E83"/>
    <mergeCell ref="G62:G63"/>
    <mergeCell ref="F62:F63"/>
    <mergeCell ref="E62:E63"/>
    <mergeCell ref="D62:D63"/>
    <mergeCell ref="C62:C63"/>
    <mergeCell ref="C114:C115"/>
    <mergeCell ref="D114:D115"/>
    <mergeCell ref="E114:E115"/>
    <mergeCell ref="F114:F115"/>
    <mergeCell ref="G114:G115"/>
    <mergeCell ref="F88:F91"/>
    <mergeCell ref="G88:G91"/>
    <mergeCell ref="C88:C91"/>
    <mergeCell ref="D93:D94"/>
    <mergeCell ref="E93:E94"/>
    <mergeCell ref="G93:G94"/>
    <mergeCell ref="C93:C94"/>
    <mergeCell ref="E110:E112"/>
    <mergeCell ref="F110:F112"/>
    <mergeCell ref="G110:G112"/>
    <mergeCell ref="C98:C99"/>
    <mergeCell ref="D98:D99"/>
    <mergeCell ref="C110:C112"/>
    <mergeCell ref="D110:D112"/>
    <mergeCell ref="E98:E99"/>
    <mergeCell ref="F98:F99"/>
    <mergeCell ref="G98:G99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C7" sqref="C7"/>
    </sheetView>
  </sheetViews>
  <sheetFormatPr defaultColWidth="8.8515625" defaultRowHeight="12.75"/>
  <cols>
    <col min="1" max="1" width="25.7109375" style="1" customWidth="1"/>
    <col min="2" max="2" width="25.421875" style="1" customWidth="1"/>
    <col min="3" max="3" width="33.421875" style="1" customWidth="1"/>
    <col min="4" max="7" width="6.7109375" style="1" bestFit="1" customWidth="1"/>
    <col min="8" max="8" width="14.57421875" style="1" customWidth="1"/>
    <col min="9" max="9" width="12.8515625" style="1" customWidth="1"/>
    <col min="10" max="10" width="16.00390625" style="1" customWidth="1"/>
    <col min="11" max="11" width="28.7109375" style="1" customWidth="1"/>
    <col min="12" max="12" width="14.00390625" style="1" customWidth="1"/>
    <col min="13" max="16384" width="8.8515625" style="1" customWidth="1"/>
  </cols>
  <sheetData>
    <row r="1" spans="1:12" s="49" customFormat="1" ht="12.75">
      <c r="A1" s="43"/>
      <c r="B1" s="44"/>
      <c r="C1" s="45"/>
      <c r="D1" s="45"/>
      <c r="E1" s="46"/>
      <c r="F1" s="45"/>
      <c r="G1" s="47"/>
      <c r="H1" s="48"/>
      <c r="I1" s="47"/>
      <c r="K1" s="45"/>
      <c r="L1" s="45"/>
    </row>
    <row r="2" spans="1:12" s="49" customFormat="1" ht="12.75">
      <c r="A2" s="43"/>
      <c r="B2" s="318" t="s">
        <v>123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s="50" customFormat="1" ht="12.75">
      <c r="A3" s="43"/>
      <c r="B3" s="185" t="s">
        <v>124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s="50" customFormat="1" ht="12.75">
      <c r="A4" s="43"/>
      <c r="B4" s="185" t="s">
        <v>125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s="50" customFormat="1" ht="12.75">
      <c r="A5" s="43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spans="1:12" s="50" customFormat="1" ht="12.75">
      <c r="A6" s="43"/>
      <c r="B6" s="19"/>
      <c r="C6" s="19"/>
      <c r="D6" s="19"/>
      <c r="E6" s="19"/>
      <c r="F6" s="19"/>
      <c r="G6" s="51"/>
      <c r="H6" s="52"/>
      <c r="I6" s="51"/>
      <c r="J6" s="53"/>
      <c r="K6" s="19"/>
      <c r="L6" s="19"/>
    </row>
    <row r="7" spans="1:12" s="50" customFormat="1" ht="12.75">
      <c r="A7" s="43"/>
      <c r="B7" s="19"/>
      <c r="C7" s="19"/>
      <c r="D7" s="19"/>
      <c r="E7" s="19"/>
      <c r="F7" s="19"/>
      <c r="G7" s="51"/>
      <c r="H7" s="52"/>
      <c r="I7" s="51"/>
      <c r="J7" s="53"/>
      <c r="K7" s="19"/>
      <c r="L7" s="19"/>
    </row>
    <row r="8" spans="1:12" s="50" customFormat="1" ht="12.75">
      <c r="A8" s="43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</row>
    <row r="9" spans="1:12" ht="12.75" customHeight="1">
      <c r="A9" s="177" t="s">
        <v>179</v>
      </c>
      <c r="B9" s="177" t="s">
        <v>175</v>
      </c>
      <c r="C9" s="177" t="s">
        <v>126</v>
      </c>
      <c r="D9" s="284" t="s">
        <v>275</v>
      </c>
      <c r="E9" s="284"/>
      <c r="F9" s="284"/>
      <c r="G9" s="284"/>
      <c r="H9" s="284" t="s">
        <v>127</v>
      </c>
      <c r="I9" s="284" t="s">
        <v>128</v>
      </c>
      <c r="J9" s="284" t="s">
        <v>129</v>
      </c>
      <c r="K9" s="284" t="s">
        <v>130</v>
      </c>
      <c r="L9" s="284" t="s">
        <v>131</v>
      </c>
    </row>
    <row r="10" spans="1:12" ht="12.75">
      <c r="A10" s="178"/>
      <c r="B10" s="210"/>
      <c r="C10" s="210"/>
      <c r="D10" s="54" t="s">
        <v>132</v>
      </c>
      <c r="E10" s="54" t="s">
        <v>133</v>
      </c>
      <c r="F10" s="54" t="s">
        <v>134</v>
      </c>
      <c r="G10" s="54" t="s">
        <v>135</v>
      </c>
      <c r="H10" s="284"/>
      <c r="I10" s="284"/>
      <c r="J10" s="284"/>
      <c r="K10" s="284"/>
      <c r="L10" s="284"/>
    </row>
    <row r="11" spans="1:12" ht="25.5">
      <c r="A11" s="299" t="s">
        <v>43</v>
      </c>
      <c r="B11" s="310" t="s">
        <v>217</v>
      </c>
      <c r="C11" s="188" t="s">
        <v>201</v>
      </c>
      <c r="D11" s="327" t="s">
        <v>313</v>
      </c>
      <c r="E11" s="269" t="s">
        <v>313</v>
      </c>
      <c r="F11" s="269" t="s">
        <v>313</v>
      </c>
      <c r="G11" s="269" t="s">
        <v>313</v>
      </c>
      <c r="H11" s="285" t="s">
        <v>319</v>
      </c>
      <c r="I11" s="287" t="s">
        <v>312</v>
      </c>
      <c r="J11" s="320" t="s">
        <v>79</v>
      </c>
      <c r="K11" s="55" t="s">
        <v>77</v>
      </c>
      <c r="L11" s="56">
        <f>SUM('Memória de Cálculo'!J5:J5)</f>
        <v>0</v>
      </c>
    </row>
    <row r="12" spans="1:12" ht="12.75">
      <c r="A12" s="322"/>
      <c r="B12" s="310"/>
      <c r="C12" s="264"/>
      <c r="D12" s="328"/>
      <c r="E12" s="270"/>
      <c r="F12" s="270"/>
      <c r="G12" s="270"/>
      <c r="H12" s="272"/>
      <c r="I12" s="288"/>
      <c r="J12" s="320"/>
      <c r="K12" s="55" t="s">
        <v>80</v>
      </c>
      <c r="L12" s="56">
        <f>SUM('Memória de Cálculo'!J6:J7)</f>
        <v>0</v>
      </c>
    </row>
    <row r="13" spans="1:12" ht="12.75" customHeight="1">
      <c r="A13" s="322"/>
      <c r="B13" s="310"/>
      <c r="C13" s="264"/>
      <c r="D13" s="328"/>
      <c r="E13" s="270"/>
      <c r="F13" s="270"/>
      <c r="G13" s="270"/>
      <c r="H13" s="272"/>
      <c r="I13" s="288"/>
      <c r="J13" s="320"/>
      <c r="K13" s="55" t="s">
        <v>81</v>
      </c>
      <c r="L13" s="56">
        <v>0</v>
      </c>
    </row>
    <row r="14" spans="1:12" ht="12.75">
      <c r="A14" s="322"/>
      <c r="B14" s="310"/>
      <c r="C14" s="255"/>
      <c r="D14" s="329"/>
      <c r="E14" s="271"/>
      <c r="F14" s="271"/>
      <c r="G14" s="271"/>
      <c r="H14" s="261"/>
      <c r="I14" s="289"/>
      <c r="J14" s="320"/>
      <c r="K14" s="55" t="s">
        <v>82</v>
      </c>
      <c r="L14" s="56">
        <f>SUM(L11:L13)*0.07</f>
        <v>0</v>
      </c>
    </row>
    <row r="15" spans="1:12" ht="12.75">
      <c r="A15" s="322"/>
      <c r="B15" s="59" t="s">
        <v>180</v>
      </c>
      <c r="C15" s="60"/>
      <c r="D15" s="61"/>
      <c r="E15" s="61"/>
      <c r="F15" s="61"/>
      <c r="G15" s="61"/>
      <c r="H15" s="61"/>
      <c r="I15" s="62"/>
      <c r="J15" s="62"/>
      <c r="K15" s="62"/>
      <c r="L15" s="63">
        <f>SUM(L11:L14)</f>
        <v>0</v>
      </c>
    </row>
    <row r="16" spans="1:12" ht="25.5">
      <c r="A16" s="322"/>
      <c r="B16" s="310" t="s">
        <v>12</v>
      </c>
      <c r="C16" s="188" t="s">
        <v>166</v>
      </c>
      <c r="D16" s="290" t="s">
        <v>313</v>
      </c>
      <c r="E16" s="269" t="s">
        <v>313</v>
      </c>
      <c r="F16" s="269" t="s">
        <v>313</v>
      </c>
      <c r="G16" s="269" t="s">
        <v>313</v>
      </c>
      <c r="H16" s="285" t="s">
        <v>319</v>
      </c>
      <c r="I16" s="287" t="s">
        <v>312</v>
      </c>
      <c r="J16" s="320" t="s">
        <v>79</v>
      </c>
      <c r="K16" s="55" t="s">
        <v>77</v>
      </c>
      <c r="L16" s="56">
        <f>SUM('Memória de Cálculo'!J11:J11)</f>
        <v>0</v>
      </c>
    </row>
    <row r="17" spans="1:12" ht="12.75">
      <c r="A17" s="322"/>
      <c r="B17" s="310"/>
      <c r="C17" s="270"/>
      <c r="D17" s="270"/>
      <c r="E17" s="270"/>
      <c r="F17" s="270"/>
      <c r="G17" s="270"/>
      <c r="H17" s="272"/>
      <c r="I17" s="288"/>
      <c r="J17" s="320"/>
      <c r="K17" s="55" t="s">
        <v>80</v>
      </c>
      <c r="L17" s="56">
        <f>SUM('Memória de Cálculo'!J12:J13)</f>
        <v>0</v>
      </c>
    </row>
    <row r="18" spans="1:12" ht="12.75" customHeight="1">
      <c r="A18" s="322"/>
      <c r="B18" s="310"/>
      <c r="C18" s="270"/>
      <c r="D18" s="270"/>
      <c r="E18" s="270"/>
      <c r="F18" s="270"/>
      <c r="G18" s="270"/>
      <c r="H18" s="272"/>
      <c r="I18" s="288"/>
      <c r="J18" s="320"/>
      <c r="K18" s="55" t="s">
        <v>81</v>
      </c>
      <c r="L18" s="56">
        <v>0</v>
      </c>
    </row>
    <row r="19" spans="1:12" ht="36.75" customHeight="1">
      <c r="A19" s="322"/>
      <c r="B19" s="310"/>
      <c r="C19" s="271"/>
      <c r="D19" s="271"/>
      <c r="E19" s="271"/>
      <c r="F19" s="271"/>
      <c r="G19" s="271"/>
      <c r="H19" s="261"/>
      <c r="I19" s="289"/>
      <c r="J19" s="320"/>
      <c r="K19" s="55" t="s">
        <v>82</v>
      </c>
      <c r="L19" s="56">
        <f>SUM(L16:L18)*0.07</f>
        <v>0</v>
      </c>
    </row>
    <row r="20" spans="1:12" ht="12.75">
      <c r="A20" s="322"/>
      <c r="B20" s="59" t="s">
        <v>180</v>
      </c>
      <c r="C20" s="60"/>
      <c r="D20" s="61"/>
      <c r="E20" s="61"/>
      <c r="F20" s="61"/>
      <c r="G20" s="61"/>
      <c r="H20" s="61"/>
      <c r="I20" s="61"/>
      <c r="J20" s="61"/>
      <c r="K20" s="61"/>
      <c r="L20" s="63">
        <f>SUM(L16:L19)</f>
        <v>0</v>
      </c>
    </row>
    <row r="21" spans="1:12" ht="76.5">
      <c r="A21" s="322"/>
      <c r="B21" s="310" t="s">
        <v>9</v>
      </c>
      <c r="C21" s="3" t="s">
        <v>35</v>
      </c>
      <c r="D21" s="42" t="s">
        <v>313</v>
      </c>
      <c r="E21" s="42" t="s">
        <v>313</v>
      </c>
      <c r="F21" s="42"/>
      <c r="G21" s="42"/>
      <c r="H21" s="285" t="s">
        <v>319</v>
      </c>
      <c r="I21" s="287" t="s">
        <v>312</v>
      </c>
      <c r="J21" s="320" t="s">
        <v>79</v>
      </c>
      <c r="K21" s="55" t="s">
        <v>77</v>
      </c>
      <c r="L21" s="56">
        <f>SUM('Memória de Cálculo'!J17:J17)</f>
        <v>2500</v>
      </c>
    </row>
    <row r="22" spans="1:12" ht="12.75">
      <c r="A22" s="322"/>
      <c r="B22" s="310"/>
      <c r="C22" s="314" t="s">
        <v>292</v>
      </c>
      <c r="D22" s="316" t="s">
        <v>313</v>
      </c>
      <c r="E22" s="266" t="s">
        <v>313</v>
      </c>
      <c r="F22" s="266"/>
      <c r="G22" s="266"/>
      <c r="H22" s="272"/>
      <c r="I22" s="288"/>
      <c r="J22" s="320"/>
      <c r="K22" s="55" t="s">
        <v>80</v>
      </c>
      <c r="L22" s="56">
        <f>SUM('Memória de Cálculo'!J18:J19)</f>
        <v>630</v>
      </c>
    </row>
    <row r="23" spans="1:12" ht="12.75" customHeight="1">
      <c r="A23" s="322"/>
      <c r="B23" s="310"/>
      <c r="C23" s="315"/>
      <c r="D23" s="317"/>
      <c r="E23" s="267"/>
      <c r="F23" s="267"/>
      <c r="G23" s="267"/>
      <c r="H23" s="272"/>
      <c r="I23" s="288"/>
      <c r="J23" s="320"/>
      <c r="K23" s="55" t="s">
        <v>81</v>
      </c>
      <c r="L23" s="56">
        <f>SUM('Memória de Cálculo'!J20)</f>
        <v>5000</v>
      </c>
    </row>
    <row r="24" spans="1:12" ht="36.75" customHeight="1">
      <c r="A24" s="322"/>
      <c r="B24" s="310"/>
      <c r="C24" s="326"/>
      <c r="D24" s="268"/>
      <c r="E24" s="268"/>
      <c r="F24" s="268"/>
      <c r="G24" s="268"/>
      <c r="H24" s="261"/>
      <c r="I24" s="289"/>
      <c r="J24" s="320"/>
      <c r="K24" s="55" t="s">
        <v>82</v>
      </c>
      <c r="L24" s="56">
        <f>SUM(L21:L23)*0.07</f>
        <v>569.1</v>
      </c>
    </row>
    <row r="25" spans="1:12" ht="12.75">
      <c r="A25" s="322"/>
      <c r="B25" s="59" t="s">
        <v>180</v>
      </c>
      <c r="C25" s="60"/>
      <c r="D25" s="61"/>
      <c r="E25" s="61"/>
      <c r="F25" s="61"/>
      <c r="G25" s="61"/>
      <c r="H25" s="61"/>
      <c r="I25" s="61"/>
      <c r="J25" s="61"/>
      <c r="K25" s="61"/>
      <c r="L25" s="63">
        <f>SUM(L21:L24)</f>
        <v>8699.1</v>
      </c>
    </row>
    <row r="26" spans="1:12" ht="38.25">
      <c r="A26" s="322"/>
      <c r="B26" s="310" t="s">
        <v>28</v>
      </c>
      <c r="C26" s="3" t="s">
        <v>145</v>
      </c>
      <c r="D26" s="42" t="s">
        <v>313</v>
      </c>
      <c r="E26" s="42" t="s">
        <v>313</v>
      </c>
      <c r="F26" s="42" t="s">
        <v>313</v>
      </c>
      <c r="G26" s="42" t="s">
        <v>313</v>
      </c>
      <c r="H26" s="285" t="s">
        <v>319</v>
      </c>
      <c r="I26" s="287" t="s">
        <v>312</v>
      </c>
      <c r="J26" s="320" t="s">
        <v>79</v>
      </c>
      <c r="K26" s="55" t="s">
        <v>77</v>
      </c>
      <c r="L26" s="56">
        <f>SUM('Memória de Cálculo'!J24:J24)</f>
        <v>24000</v>
      </c>
    </row>
    <row r="27" spans="1:12" ht="38.25">
      <c r="A27" s="322"/>
      <c r="B27" s="310"/>
      <c r="C27" s="3" t="s">
        <v>137</v>
      </c>
      <c r="D27" s="42" t="s">
        <v>313</v>
      </c>
      <c r="E27" s="42" t="s">
        <v>313</v>
      </c>
      <c r="F27" s="42" t="s">
        <v>313</v>
      </c>
      <c r="G27" s="42" t="s">
        <v>313</v>
      </c>
      <c r="H27" s="272"/>
      <c r="I27" s="288"/>
      <c r="J27" s="320"/>
      <c r="K27" s="55" t="s">
        <v>80</v>
      </c>
      <c r="L27" s="56">
        <f>SUM('Memória de Cálculo'!J25:J26)</f>
        <v>0</v>
      </c>
    </row>
    <row r="28" spans="1:12" ht="25.5">
      <c r="A28" s="322"/>
      <c r="B28" s="310"/>
      <c r="C28" s="3" t="s">
        <v>138</v>
      </c>
      <c r="D28" s="42" t="s">
        <v>313</v>
      </c>
      <c r="E28" s="42" t="s">
        <v>313</v>
      </c>
      <c r="F28" s="42" t="s">
        <v>313</v>
      </c>
      <c r="G28" s="42" t="s">
        <v>313</v>
      </c>
      <c r="H28" s="272"/>
      <c r="I28" s="288"/>
      <c r="J28" s="320"/>
      <c r="K28" s="55" t="s">
        <v>81</v>
      </c>
      <c r="L28" s="56">
        <f>SUM('Memória de Cálculo'!J27)</f>
        <v>0</v>
      </c>
    </row>
    <row r="29" spans="1:12" ht="51">
      <c r="A29" s="322"/>
      <c r="B29" s="310"/>
      <c r="C29" s="3" t="s">
        <v>317</v>
      </c>
      <c r="D29" s="42" t="s">
        <v>313</v>
      </c>
      <c r="E29" s="42" t="s">
        <v>313</v>
      </c>
      <c r="F29" s="42" t="s">
        <v>313</v>
      </c>
      <c r="G29" s="42" t="s">
        <v>313</v>
      </c>
      <c r="H29" s="272"/>
      <c r="I29" s="288"/>
      <c r="J29" s="320"/>
      <c r="K29" s="42" t="s">
        <v>78</v>
      </c>
      <c r="L29" s="56">
        <f>SUM('Memória de Cálculo'!J28)</f>
        <v>0</v>
      </c>
    </row>
    <row r="30" spans="1:12" ht="25.5">
      <c r="A30" s="322"/>
      <c r="B30" s="310"/>
      <c r="C30" s="3" t="s">
        <v>316</v>
      </c>
      <c r="D30" s="42" t="s">
        <v>313</v>
      </c>
      <c r="E30" s="42" t="s">
        <v>313</v>
      </c>
      <c r="F30" s="42" t="s">
        <v>313</v>
      </c>
      <c r="G30" s="42" t="s">
        <v>313</v>
      </c>
      <c r="H30" s="272"/>
      <c r="I30" s="288"/>
      <c r="J30" s="320"/>
      <c r="K30" s="42" t="s">
        <v>83</v>
      </c>
      <c r="L30" s="56">
        <f>SUM('Memória de Cálculo'!J29)</f>
        <v>0</v>
      </c>
    </row>
    <row r="31" spans="1:12" ht="25.5">
      <c r="A31" s="322"/>
      <c r="B31" s="310"/>
      <c r="C31" s="3" t="s">
        <v>318</v>
      </c>
      <c r="D31" s="42" t="s">
        <v>313</v>
      </c>
      <c r="E31" s="42" t="s">
        <v>313</v>
      </c>
      <c r="F31" s="42" t="s">
        <v>313</v>
      </c>
      <c r="G31" s="42" t="s">
        <v>313</v>
      </c>
      <c r="H31" s="261"/>
      <c r="I31" s="289"/>
      <c r="J31" s="320"/>
      <c r="K31" s="55" t="s">
        <v>82</v>
      </c>
      <c r="L31" s="56">
        <f>SUM(L26:L30)*0.07</f>
        <v>1680.0000000000002</v>
      </c>
    </row>
    <row r="32" spans="1:12" ht="12.75">
      <c r="A32" s="322"/>
      <c r="B32" s="59" t="s">
        <v>180</v>
      </c>
      <c r="C32" s="60"/>
      <c r="D32" s="61"/>
      <c r="E32" s="61"/>
      <c r="F32" s="61"/>
      <c r="G32" s="61"/>
      <c r="H32" s="61"/>
      <c r="I32" s="61"/>
      <c r="J32" s="61"/>
      <c r="K32" s="61"/>
      <c r="L32" s="63">
        <f>SUM(L26:L31)</f>
        <v>25680</v>
      </c>
    </row>
    <row r="33" spans="1:12" ht="25.5">
      <c r="A33" s="322"/>
      <c r="B33" s="310" t="s">
        <v>10</v>
      </c>
      <c r="C33" s="188" t="s">
        <v>165</v>
      </c>
      <c r="D33" s="269" t="s">
        <v>313</v>
      </c>
      <c r="E33" s="269" t="s">
        <v>313</v>
      </c>
      <c r="F33" s="269" t="s">
        <v>313</v>
      </c>
      <c r="G33" s="269" t="s">
        <v>313</v>
      </c>
      <c r="H33" s="285" t="s">
        <v>319</v>
      </c>
      <c r="I33" s="282" t="s">
        <v>312</v>
      </c>
      <c r="J33" s="178" t="s">
        <v>79</v>
      </c>
      <c r="K33" s="55" t="s">
        <v>77</v>
      </c>
      <c r="L33" s="56">
        <f>SUM('Memória de Cálculo'!J33)</f>
        <v>0</v>
      </c>
    </row>
    <row r="34" spans="1:12" ht="12.75">
      <c r="A34" s="322"/>
      <c r="B34" s="310"/>
      <c r="C34" s="264"/>
      <c r="D34" s="270"/>
      <c r="E34" s="270"/>
      <c r="F34" s="270"/>
      <c r="G34" s="270"/>
      <c r="H34" s="272"/>
      <c r="I34" s="283"/>
      <c r="J34" s="178"/>
      <c r="K34" s="55" t="s">
        <v>80</v>
      </c>
      <c r="L34" s="56">
        <f>SUM('Memória de Cálculo'!J34:J35)</f>
        <v>0</v>
      </c>
    </row>
    <row r="35" spans="1:12" ht="25.5">
      <c r="A35" s="322"/>
      <c r="B35" s="310"/>
      <c r="C35" s="264"/>
      <c r="D35" s="270"/>
      <c r="E35" s="270"/>
      <c r="F35" s="270"/>
      <c r="G35" s="270"/>
      <c r="H35" s="272"/>
      <c r="I35" s="283"/>
      <c r="J35" s="178"/>
      <c r="K35" s="55" t="s">
        <v>81</v>
      </c>
      <c r="L35" s="56">
        <f>SUM('Memória de Cálculo'!J36)</f>
        <v>0</v>
      </c>
    </row>
    <row r="36" spans="1:12" ht="12.75" customHeight="1">
      <c r="A36" s="322"/>
      <c r="B36" s="310"/>
      <c r="C36" s="255"/>
      <c r="D36" s="271"/>
      <c r="E36" s="271"/>
      <c r="F36" s="271"/>
      <c r="G36" s="271"/>
      <c r="H36" s="261"/>
      <c r="I36" s="263"/>
      <c r="J36" s="178"/>
      <c r="K36" s="55" t="s">
        <v>82</v>
      </c>
      <c r="L36" s="56">
        <f>SUM(L33:L35)*0.07</f>
        <v>0</v>
      </c>
    </row>
    <row r="37" spans="1:12" ht="12.75">
      <c r="A37" s="322"/>
      <c r="B37" s="59" t="s">
        <v>180</v>
      </c>
      <c r="C37" s="60"/>
      <c r="D37" s="61"/>
      <c r="E37" s="61"/>
      <c r="F37" s="61"/>
      <c r="G37" s="61"/>
      <c r="H37" s="61"/>
      <c r="I37" s="61"/>
      <c r="J37" s="61"/>
      <c r="K37" s="61"/>
      <c r="L37" s="63">
        <f>SUM(L33:L36)</f>
        <v>0</v>
      </c>
    </row>
    <row r="38" spans="1:12" ht="25.5">
      <c r="A38" s="322"/>
      <c r="B38" s="310" t="s">
        <v>29</v>
      </c>
      <c r="C38" s="188" t="s">
        <v>160</v>
      </c>
      <c r="D38" s="269" t="s">
        <v>313</v>
      </c>
      <c r="E38" s="269" t="s">
        <v>313</v>
      </c>
      <c r="F38" s="269" t="s">
        <v>313</v>
      </c>
      <c r="G38" s="269" t="s">
        <v>313</v>
      </c>
      <c r="H38" s="285" t="s">
        <v>319</v>
      </c>
      <c r="I38" s="287" t="s">
        <v>312</v>
      </c>
      <c r="J38" s="178" t="s">
        <v>79</v>
      </c>
      <c r="K38" s="55" t="s">
        <v>77</v>
      </c>
      <c r="L38" s="56">
        <f>SUM('Memória de Cálculo'!J40:J40)</f>
        <v>3000</v>
      </c>
    </row>
    <row r="39" spans="1:12" ht="12.75">
      <c r="A39" s="322"/>
      <c r="B39" s="310"/>
      <c r="C39" s="264"/>
      <c r="D39" s="270"/>
      <c r="E39" s="270"/>
      <c r="F39" s="270"/>
      <c r="G39" s="270"/>
      <c r="H39" s="272"/>
      <c r="I39" s="288"/>
      <c r="J39" s="178"/>
      <c r="K39" s="290" t="s">
        <v>80</v>
      </c>
      <c r="L39" s="312">
        <f>SUM('Memória de Cálculo'!J41:J42)</f>
        <v>630</v>
      </c>
    </row>
    <row r="40" spans="1:12" ht="12.75">
      <c r="A40" s="322"/>
      <c r="B40" s="310"/>
      <c r="C40" s="255"/>
      <c r="D40" s="271"/>
      <c r="E40" s="271"/>
      <c r="F40" s="271"/>
      <c r="G40" s="271"/>
      <c r="H40" s="272"/>
      <c r="I40" s="288"/>
      <c r="J40" s="178"/>
      <c r="K40" s="291"/>
      <c r="L40" s="313"/>
    </row>
    <row r="41" spans="1:12" ht="25.5">
      <c r="A41" s="322"/>
      <c r="B41" s="310"/>
      <c r="C41" s="3" t="s">
        <v>159</v>
      </c>
      <c r="D41" s="42" t="s">
        <v>313</v>
      </c>
      <c r="E41" s="42" t="s">
        <v>313</v>
      </c>
      <c r="F41" s="42" t="s">
        <v>313</v>
      </c>
      <c r="G41" s="42" t="s">
        <v>313</v>
      </c>
      <c r="H41" s="261"/>
      <c r="I41" s="289"/>
      <c r="J41" s="178"/>
      <c r="K41" s="55" t="s">
        <v>82</v>
      </c>
      <c r="L41" s="56">
        <f>SUM(L38:L40)*0.07</f>
        <v>254.10000000000002</v>
      </c>
    </row>
    <row r="42" spans="1:12" ht="12.75">
      <c r="A42" s="322"/>
      <c r="B42" s="59" t="s">
        <v>180</v>
      </c>
      <c r="C42" s="60"/>
      <c r="D42" s="61"/>
      <c r="E42" s="61"/>
      <c r="F42" s="61"/>
      <c r="G42" s="61"/>
      <c r="H42" s="61"/>
      <c r="I42" s="61"/>
      <c r="J42" s="61"/>
      <c r="K42" s="61"/>
      <c r="L42" s="63">
        <f>SUM(L38:L41)</f>
        <v>3884.1</v>
      </c>
    </row>
    <row r="43" spans="1:12" ht="51" customHeight="1">
      <c r="A43" s="322"/>
      <c r="B43" s="310" t="s">
        <v>11</v>
      </c>
      <c r="C43" s="3" t="s">
        <v>158</v>
      </c>
      <c r="D43" s="42" t="s">
        <v>313</v>
      </c>
      <c r="E43" s="42" t="s">
        <v>313</v>
      </c>
      <c r="F43" s="42" t="s">
        <v>313</v>
      </c>
      <c r="G43" s="42" t="s">
        <v>313</v>
      </c>
      <c r="H43" s="285" t="s">
        <v>319</v>
      </c>
      <c r="I43" s="287" t="s">
        <v>312</v>
      </c>
      <c r="J43" s="178" t="s">
        <v>79</v>
      </c>
      <c r="K43" s="55" t="s">
        <v>77</v>
      </c>
      <c r="L43" s="56">
        <f>SUM('Memória de Cálculo'!J46:J46)</f>
        <v>52800</v>
      </c>
    </row>
    <row r="44" spans="1:12" ht="25.5">
      <c r="A44" s="322"/>
      <c r="B44" s="310"/>
      <c r="C44" s="3" t="s">
        <v>157</v>
      </c>
      <c r="D44" s="42" t="s">
        <v>313</v>
      </c>
      <c r="E44" s="42" t="s">
        <v>313</v>
      </c>
      <c r="F44" s="42" t="s">
        <v>313</v>
      </c>
      <c r="G44" s="42" t="s">
        <v>313</v>
      </c>
      <c r="H44" s="272"/>
      <c r="I44" s="288"/>
      <c r="J44" s="178"/>
      <c r="K44" s="55" t="s">
        <v>80</v>
      </c>
      <c r="L44" s="56">
        <f>SUM('Memória de Cálculo'!J47:J50)</f>
        <v>1632</v>
      </c>
    </row>
    <row r="45" spans="1:12" ht="25.5">
      <c r="A45" s="322"/>
      <c r="B45" s="310"/>
      <c r="C45" s="108" t="s">
        <v>156</v>
      </c>
      <c r="D45" s="42" t="s">
        <v>313</v>
      </c>
      <c r="E45" s="42" t="s">
        <v>313</v>
      </c>
      <c r="F45" s="42" t="s">
        <v>313</v>
      </c>
      <c r="G45" s="42" t="s">
        <v>313</v>
      </c>
      <c r="H45" s="272"/>
      <c r="I45" s="288"/>
      <c r="J45" s="178"/>
      <c r="K45" s="55" t="s">
        <v>81</v>
      </c>
      <c r="L45" s="56">
        <f>SUM('Memória de Cálculo'!J51)</f>
        <v>8500</v>
      </c>
    </row>
    <row r="46" spans="1:12" ht="39" customHeight="1">
      <c r="A46" s="322"/>
      <c r="B46" s="310"/>
      <c r="C46" s="108" t="s">
        <v>155</v>
      </c>
      <c r="D46" s="42" t="s">
        <v>313</v>
      </c>
      <c r="E46" s="42" t="s">
        <v>313</v>
      </c>
      <c r="F46" s="42" t="s">
        <v>313</v>
      </c>
      <c r="G46" s="42" t="s">
        <v>313</v>
      </c>
      <c r="H46" s="261"/>
      <c r="I46" s="289"/>
      <c r="J46" s="178"/>
      <c r="K46" s="55" t="s">
        <v>82</v>
      </c>
      <c r="L46" s="56">
        <f>SUM(L43:L45)*0.07</f>
        <v>4405.240000000001</v>
      </c>
    </row>
    <row r="47" spans="1:12" ht="12.75">
      <c r="A47" s="322"/>
      <c r="B47" s="59" t="s">
        <v>180</v>
      </c>
      <c r="C47" s="60"/>
      <c r="D47" s="61"/>
      <c r="E47" s="61"/>
      <c r="F47" s="61"/>
      <c r="G47" s="61"/>
      <c r="H47" s="61"/>
      <c r="I47" s="61"/>
      <c r="J47" s="61"/>
      <c r="K47" s="61"/>
      <c r="L47" s="63">
        <f>SUM(L43:L46)</f>
        <v>67337.24</v>
      </c>
    </row>
    <row r="48" spans="1:12" ht="25.5">
      <c r="A48" s="322"/>
      <c r="B48" s="310" t="s">
        <v>33</v>
      </c>
      <c r="C48" s="188" t="s">
        <v>140</v>
      </c>
      <c r="D48" s="269" t="s">
        <v>313</v>
      </c>
      <c r="E48" s="269" t="s">
        <v>313</v>
      </c>
      <c r="F48" s="269"/>
      <c r="G48" s="269"/>
      <c r="H48" s="285" t="s">
        <v>319</v>
      </c>
      <c r="I48" s="287" t="s">
        <v>312</v>
      </c>
      <c r="J48" s="178" t="s">
        <v>79</v>
      </c>
      <c r="K48" s="55" t="s">
        <v>77</v>
      </c>
      <c r="L48" s="56">
        <f>SUM('Memória de Cálculo'!J55:J55)</f>
        <v>3000</v>
      </c>
    </row>
    <row r="49" spans="1:12" ht="12.75">
      <c r="A49" s="322"/>
      <c r="B49" s="310"/>
      <c r="C49" s="271"/>
      <c r="D49" s="271"/>
      <c r="E49" s="271"/>
      <c r="F49" s="271"/>
      <c r="G49" s="271"/>
      <c r="H49" s="272"/>
      <c r="I49" s="288"/>
      <c r="J49" s="178"/>
      <c r="K49" s="109" t="s">
        <v>80</v>
      </c>
      <c r="L49" s="110">
        <f>SUM('Memória de Cálculo'!J56:J59)</f>
        <v>1081</v>
      </c>
    </row>
    <row r="50" spans="1:12" ht="12.75">
      <c r="A50" s="322"/>
      <c r="B50" s="310"/>
      <c r="C50" s="58" t="s">
        <v>141</v>
      </c>
      <c r="D50" s="55"/>
      <c r="E50" s="42" t="s">
        <v>313</v>
      </c>
      <c r="F50" s="42" t="s">
        <v>313</v>
      </c>
      <c r="G50" s="42" t="s">
        <v>313</v>
      </c>
      <c r="H50" s="261"/>
      <c r="I50" s="289"/>
      <c r="J50" s="178"/>
      <c r="K50" s="55" t="s">
        <v>82</v>
      </c>
      <c r="L50" s="56">
        <f>SUM(L48:L49)*0.07</f>
        <v>285.67</v>
      </c>
    </row>
    <row r="51" spans="1:12" ht="12.75">
      <c r="A51" s="322"/>
      <c r="B51" s="59" t="s">
        <v>180</v>
      </c>
      <c r="C51" s="60"/>
      <c r="D51" s="61"/>
      <c r="E51" s="61"/>
      <c r="F51" s="61"/>
      <c r="G51" s="61"/>
      <c r="H51" s="61"/>
      <c r="I51" s="61"/>
      <c r="J51" s="61"/>
      <c r="K51" s="61"/>
      <c r="L51" s="63">
        <f>SUM(L48:L50)</f>
        <v>4366.67</v>
      </c>
    </row>
    <row r="52" spans="1:12" ht="25.5">
      <c r="A52" s="322"/>
      <c r="B52" s="310" t="s">
        <v>31</v>
      </c>
      <c r="C52" s="188" t="s">
        <v>203</v>
      </c>
      <c r="D52" s="269" t="s">
        <v>313</v>
      </c>
      <c r="E52" s="269" t="s">
        <v>313</v>
      </c>
      <c r="F52" s="269" t="s">
        <v>313</v>
      </c>
      <c r="G52" s="269" t="s">
        <v>313</v>
      </c>
      <c r="H52" s="285" t="s">
        <v>319</v>
      </c>
      <c r="I52" s="287" t="s">
        <v>312</v>
      </c>
      <c r="J52" s="178" t="s">
        <v>79</v>
      </c>
      <c r="K52" s="55" t="s">
        <v>77</v>
      </c>
      <c r="L52" s="56">
        <f>SUM('Memória de Cálculo'!J63:J63)</f>
        <v>3000</v>
      </c>
    </row>
    <row r="53" spans="1:12" ht="12.75">
      <c r="A53" s="322"/>
      <c r="B53" s="310"/>
      <c r="C53" s="271"/>
      <c r="D53" s="271"/>
      <c r="E53" s="271"/>
      <c r="F53" s="271"/>
      <c r="G53" s="271"/>
      <c r="H53" s="272"/>
      <c r="I53" s="288"/>
      <c r="J53" s="178"/>
      <c r="K53" s="260" t="s">
        <v>80</v>
      </c>
      <c r="L53" s="304">
        <f>SUM('Memória de Cálculo'!J64:J67)</f>
        <v>1131</v>
      </c>
    </row>
    <row r="54" spans="1:12" ht="12.75">
      <c r="A54" s="322"/>
      <c r="B54" s="310"/>
      <c r="C54" s="3" t="s">
        <v>172</v>
      </c>
      <c r="D54" s="42" t="s">
        <v>313</v>
      </c>
      <c r="E54" s="42" t="s">
        <v>313</v>
      </c>
      <c r="F54" s="42" t="s">
        <v>313</v>
      </c>
      <c r="G54" s="42" t="s">
        <v>313</v>
      </c>
      <c r="H54" s="272"/>
      <c r="I54" s="288"/>
      <c r="J54" s="178"/>
      <c r="K54" s="261"/>
      <c r="L54" s="324"/>
    </row>
    <row r="55" spans="1:12" ht="25.5">
      <c r="A55" s="322"/>
      <c r="B55" s="310"/>
      <c r="C55" s="3" t="s">
        <v>202</v>
      </c>
      <c r="D55" s="42" t="s">
        <v>313</v>
      </c>
      <c r="E55" s="42" t="s">
        <v>313</v>
      </c>
      <c r="F55" s="42" t="s">
        <v>313</v>
      </c>
      <c r="G55" s="42" t="s">
        <v>313</v>
      </c>
      <c r="H55" s="261"/>
      <c r="I55" s="289"/>
      <c r="J55" s="178"/>
      <c r="K55" s="55" t="s">
        <v>82</v>
      </c>
      <c r="L55" s="56">
        <f>SUM(L52:L54)*0.07</f>
        <v>289.17</v>
      </c>
    </row>
    <row r="56" spans="1:12" ht="12.75">
      <c r="A56" s="322"/>
      <c r="B56" s="59" t="s">
        <v>180</v>
      </c>
      <c r="C56" s="60"/>
      <c r="D56" s="61"/>
      <c r="E56" s="61"/>
      <c r="F56" s="61"/>
      <c r="G56" s="61"/>
      <c r="H56" s="61"/>
      <c r="I56" s="61"/>
      <c r="J56" s="61"/>
      <c r="K56" s="61"/>
      <c r="L56" s="63">
        <f>SUM(L52:L55)</f>
        <v>4420.17</v>
      </c>
    </row>
    <row r="57" spans="1:12" ht="12.75">
      <c r="A57" s="323"/>
      <c r="B57" s="65" t="s">
        <v>84</v>
      </c>
      <c r="C57" s="66"/>
      <c r="D57" s="67"/>
      <c r="E57" s="67"/>
      <c r="F57" s="67"/>
      <c r="G57" s="67"/>
      <c r="H57" s="67"/>
      <c r="I57" s="68"/>
      <c r="J57" s="68"/>
      <c r="K57" s="68"/>
      <c r="L57" s="69">
        <f>SUM(L56,L51,L47,L42,L37,L32,L25,L20,L15)</f>
        <v>114387.28000000001</v>
      </c>
    </row>
    <row r="58" spans="1:12" ht="12.75" customHeight="1">
      <c r="A58" s="330" t="s">
        <v>179</v>
      </c>
      <c r="B58" s="177" t="s">
        <v>175</v>
      </c>
      <c r="C58" s="177" t="s">
        <v>85</v>
      </c>
      <c r="D58" s="284" t="s">
        <v>275</v>
      </c>
      <c r="E58" s="284"/>
      <c r="F58" s="284"/>
      <c r="G58" s="284"/>
      <c r="H58" s="284" t="s">
        <v>86</v>
      </c>
      <c r="I58" s="284" t="s">
        <v>128</v>
      </c>
      <c r="J58" s="284" t="s">
        <v>129</v>
      </c>
      <c r="K58" s="284" t="s">
        <v>130</v>
      </c>
      <c r="L58" s="284" t="s">
        <v>131</v>
      </c>
    </row>
    <row r="59" spans="1:12" ht="12.75">
      <c r="A59" s="210"/>
      <c r="B59" s="210"/>
      <c r="C59" s="210"/>
      <c r="D59" s="54" t="s">
        <v>132</v>
      </c>
      <c r="E59" s="54" t="s">
        <v>133</v>
      </c>
      <c r="F59" s="54" t="s">
        <v>134</v>
      </c>
      <c r="G59" s="54" t="s">
        <v>135</v>
      </c>
      <c r="H59" s="284"/>
      <c r="I59" s="284"/>
      <c r="J59" s="284"/>
      <c r="K59" s="284"/>
      <c r="L59" s="284"/>
    </row>
    <row r="60" spans="1:12" ht="25.5">
      <c r="A60" s="299" t="s">
        <v>42</v>
      </c>
      <c r="B60" s="310" t="s">
        <v>16</v>
      </c>
      <c r="C60" s="188" t="s">
        <v>170</v>
      </c>
      <c r="D60" s="269" t="s">
        <v>313</v>
      </c>
      <c r="E60" s="269" t="s">
        <v>313</v>
      </c>
      <c r="F60" s="269" t="s">
        <v>313</v>
      </c>
      <c r="G60" s="269"/>
      <c r="H60" s="285" t="s">
        <v>319</v>
      </c>
      <c r="I60" s="282" t="s">
        <v>312</v>
      </c>
      <c r="J60" s="178" t="s">
        <v>79</v>
      </c>
      <c r="K60" s="55" t="s">
        <v>77</v>
      </c>
      <c r="L60" s="70">
        <f>SUM('Memória de Cálculo'!J72:J72)</f>
        <v>14400</v>
      </c>
    </row>
    <row r="61" spans="1:12" ht="12.75">
      <c r="A61" s="300"/>
      <c r="B61" s="310"/>
      <c r="C61" s="255"/>
      <c r="D61" s="271"/>
      <c r="E61" s="271"/>
      <c r="F61" s="271"/>
      <c r="G61" s="271"/>
      <c r="H61" s="272"/>
      <c r="I61" s="283"/>
      <c r="J61" s="178"/>
      <c r="K61" s="55" t="s">
        <v>80</v>
      </c>
      <c r="L61" s="70">
        <f>SUM('Memória de Cálculo'!J73:J76)</f>
        <v>3264</v>
      </c>
    </row>
    <row r="62" spans="1:12" ht="38.25">
      <c r="A62" s="300"/>
      <c r="B62" s="310"/>
      <c r="C62" s="3" t="s">
        <v>218</v>
      </c>
      <c r="D62" s="42" t="s">
        <v>313</v>
      </c>
      <c r="E62" s="42" t="s">
        <v>313</v>
      </c>
      <c r="F62" s="42" t="s">
        <v>313</v>
      </c>
      <c r="G62" s="42"/>
      <c r="H62" s="272"/>
      <c r="I62" s="283"/>
      <c r="J62" s="178"/>
      <c r="K62" s="55" t="s">
        <v>81</v>
      </c>
      <c r="L62" s="70">
        <f>SUM('Memória de Cálculo'!J77)</f>
        <v>30000</v>
      </c>
    </row>
    <row r="63" spans="1:12" ht="51">
      <c r="A63" s="300"/>
      <c r="B63" s="310"/>
      <c r="C63" s="3" t="s">
        <v>219</v>
      </c>
      <c r="D63" s="55"/>
      <c r="E63" s="42" t="s">
        <v>313</v>
      </c>
      <c r="F63" s="42" t="s">
        <v>313</v>
      </c>
      <c r="G63" s="42" t="s">
        <v>313</v>
      </c>
      <c r="H63" s="261"/>
      <c r="I63" s="263"/>
      <c r="J63" s="178"/>
      <c r="K63" s="55" t="s">
        <v>82</v>
      </c>
      <c r="L63" s="70">
        <f>SUM(L60:L62)*0.07</f>
        <v>3336.4800000000005</v>
      </c>
    </row>
    <row r="64" spans="1:12" ht="12.75">
      <c r="A64" s="300"/>
      <c r="B64" s="59" t="s">
        <v>180</v>
      </c>
      <c r="C64" s="60"/>
      <c r="D64" s="61"/>
      <c r="E64" s="61"/>
      <c r="F64" s="61"/>
      <c r="G64" s="61"/>
      <c r="H64" s="61"/>
      <c r="I64" s="61"/>
      <c r="J64" s="61"/>
      <c r="K64" s="61"/>
      <c r="L64" s="71">
        <f>SUM(L60:L63)</f>
        <v>51000.48</v>
      </c>
    </row>
    <row r="65" spans="1:12" ht="51" customHeight="1">
      <c r="A65" s="300"/>
      <c r="B65" s="310" t="s">
        <v>17</v>
      </c>
      <c r="C65" s="188" t="s">
        <v>221</v>
      </c>
      <c r="D65" s="269" t="s">
        <v>313</v>
      </c>
      <c r="E65" s="269"/>
      <c r="F65" s="269"/>
      <c r="G65" s="269"/>
      <c r="H65" s="285" t="s">
        <v>319</v>
      </c>
      <c r="I65" s="282" t="s">
        <v>312</v>
      </c>
      <c r="J65" s="178" t="s">
        <v>79</v>
      </c>
      <c r="K65" s="55" t="s">
        <v>77</v>
      </c>
      <c r="L65" s="70">
        <f>SUM('Memória de Cálculo'!J81:J81)</f>
        <v>12000</v>
      </c>
    </row>
    <row r="66" spans="1:12" ht="12.75">
      <c r="A66" s="300"/>
      <c r="B66" s="310"/>
      <c r="C66" s="255"/>
      <c r="D66" s="271"/>
      <c r="E66" s="271"/>
      <c r="F66" s="271"/>
      <c r="G66" s="271"/>
      <c r="H66" s="272"/>
      <c r="I66" s="283"/>
      <c r="J66" s="178"/>
      <c r="K66" s="55" t="s">
        <v>80</v>
      </c>
      <c r="L66" s="70">
        <f>SUM('Memória de Cálculo'!J82:J83)</f>
        <v>1260</v>
      </c>
    </row>
    <row r="67" spans="1:12" ht="25.5" customHeight="1">
      <c r="A67" s="300"/>
      <c r="B67" s="310"/>
      <c r="C67" s="108" t="s">
        <v>181</v>
      </c>
      <c r="D67" s="42" t="s">
        <v>313</v>
      </c>
      <c r="E67" s="42" t="s">
        <v>313</v>
      </c>
      <c r="F67" s="42" t="s">
        <v>313</v>
      </c>
      <c r="G67" s="41"/>
      <c r="H67" s="272"/>
      <c r="I67" s="283"/>
      <c r="J67" s="178"/>
      <c r="K67" s="55" t="s">
        <v>81</v>
      </c>
      <c r="L67" s="70">
        <f>SUM('Memória de Cálculo'!J84)</f>
        <v>10000</v>
      </c>
    </row>
    <row r="68" spans="1:12" s="20" customFormat="1" ht="25.5">
      <c r="A68" s="300"/>
      <c r="B68" s="310"/>
      <c r="C68" s="114" t="s">
        <v>182</v>
      </c>
      <c r="D68" s="111"/>
      <c r="E68" s="42" t="s">
        <v>313</v>
      </c>
      <c r="F68" s="111"/>
      <c r="G68" s="42" t="s">
        <v>313</v>
      </c>
      <c r="H68" s="261"/>
      <c r="I68" s="263"/>
      <c r="J68" s="178"/>
      <c r="K68" s="55" t="s">
        <v>82</v>
      </c>
      <c r="L68" s="72">
        <f>SUM(L65:L67)*0.07</f>
        <v>1628.2</v>
      </c>
    </row>
    <row r="69" spans="1:12" ht="12.75">
      <c r="A69" s="300"/>
      <c r="B69" s="59" t="s">
        <v>180</v>
      </c>
      <c r="C69" s="61"/>
      <c r="D69" s="61"/>
      <c r="E69" s="61"/>
      <c r="F69" s="61"/>
      <c r="G69" s="61"/>
      <c r="H69" s="61"/>
      <c r="I69" s="61"/>
      <c r="J69" s="61"/>
      <c r="K69" s="61"/>
      <c r="L69" s="71">
        <f>SUM(L65:L68)</f>
        <v>24888.2</v>
      </c>
    </row>
    <row r="70" spans="1:12" ht="25.5">
      <c r="A70" s="300"/>
      <c r="B70" s="310" t="s">
        <v>18</v>
      </c>
      <c r="C70" s="3" t="s">
        <v>293</v>
      </c>
      <c r="D70" s="55"/>
      <c r="E70" s="42" t="s">
        <v>313</v>
      </c>
      <c r="F70" s="42"/>
      <c r="G70" s="42"/>
      <c r="H70" s="285" t="s">
        <v>319</v>
      </c>
      <c r="I70" s="282" t="s">
        <v>312</v>
      </c>
      <c r="J70" s="178" t="s">
        <v>79</v>
      </c>
      <c r="K70" s="55" t="s">
        <v>77</v>
      </c>
      <c r="L70" s="70">
        <f>SUM('Memória de Cálculo'!J88:J88)</f>
        <v>24000</v>
      </c>
    </row>
    <row r="71" spans="1:12" ht="51">
      <c r="A71" s="300"/>
      <c r="B71" s="310"/>
      <c r="C71" s="3" t="s">
        <v>288</v>
      </c>
      <c r="D71" s="42" t="s">
        <v>313</v>
      </c>
      <c r="E71" s="42" t="s">
        <v>313</v>
      </c>
      <c r="F71" s="42" t="s">
        <v>313</v>
      </c>
      <c r="G71" s="42" t="s">
        <v>313</v>
      </c>
      <c r="H71" s="272"/>
      <c r="I71" s="283"/>
      <c r="J71" s="178"/>
      <c r="K71" s="55" t="s">
        <v>80</v>
      </c>
      <c r="L71" s="70">
        <f>SUM('Memória de Cálculo'!J89:J92)</f>
        <v>12016</v>
      </c>
    </row>
    <row r="72" spans="1:12" ht="25.5" customHeight="1">
      <c r="A72" s="300"/>
      <c r="B72" s="310"/>
      <c r="C72" s="188" t="s">
        <v>289</v>
      </c>
      <c r="D72" s="178" t="s">
        <v>313</v>
      </c>
      <c r="E72" s="178" t="s">
        <v>313</v>
      </c>
      <c r="F72" s="178" t="s">
        <v>313</v>
      </c>
      <c r="G72" s="178" t="s">
        <v>313</v>
      </c>
      <c r="H72" s="272"/>
      <c r="I72" s="283"/>
      <c r="J72" s="178"/>
      <c r="K72" s="55" t="s">
        <v>81</v>
      </c>
      <c r="L72" s="70">
        <f>SUM('Memória de Cálculo'!J93)</f>
        <v>83247.5</v>
      </c>
    </row>
    <row r="73" spans="1:12" s="20" customFormat="1" ht="12.75">
      <c r="A73" s="300"/>
      <c r="B73" s="310"/>
      <c r="C73" s="255"/>
      <c r="D73" s="178"/>
      <c r="E73" s="178"/>
      <c r="F73" s="178"/>
      <c r="G73" s="178"/>
      <c r="H73" s="261"/>
      <c r="I73" s="263"/>
      <c r="J73" s="178"/>
      <c r="K73" s="55" t="s">
        <v>82</v>
      </c>
      <c r="L73" s="72">
        <f>SUM(L70:L72)*0.07</f>
        <v>8348.445000000002</v>
      </c>
    </row>
    <row r="74" spans="1:12" ht="12.75">
      <c r="A74" s="300"/>
      <c r="B74" s="59" t="s">
        <v>180</v>
      </c>
      <c r="C74" s="61"/>
      <c r="D74" s="61"/>
      <c r="E74" s="61"/>
      <c r="F74" s="61"/>
      <c r="G74" s="61"/>
      <c r="H74" s="61"/>
      <c r="I74" s="61"/>
      <c r="J74" s="61"/>
      <c r="K74" s="61"/>
      <c r="L74" s="71">
        <f>SUM(L70:L73)</f>
        <v>127611.945</v>
      </c>
    </row>
    <row r="75" spans="1:12" ht="25.5">
      <c r="A75" s="300"/>
      <c r="B75" s="310" t="s">
        <v>39</v>
      </c>
      <c r="C75" s="188" t="s">
        <v>183</v>
      </c>
      <c r="D75" s="290" t="s">
        <v>313</v>
      </c>
      <c r="E75" s="269" t="s">
        <v>313</v>
      </c>
      <c r="F75" s="269" t="s">
        <v>313</v>
      </c>
      <c r="G75" s="269" t="s">
        <v>313</v>
      </c>
      <c r="H75" s="262" t="s">
        <v>319</v>
      </c>
      <c r="I75" s="282" t="s">
        <v>312</v>
      </c>
      <c r="J75" s="178" t="s">
        <v>79</v>
      </c>
      <c r="K75" s="55" t="s">
        <v>77</v>
      </c>
      <c r="L75" s="70">
        <f>SUM('Memória de Cálculo'!J97:J97)</f>
        <v>24000</v>
      </c>
    </row>
    <row r="76" spans="1:12" ht="38.25" customHeight="1">
      <c r="A76" s="300"/>
      <c r="B76" s="310"/>
      <c r="C76" s="270"/>
      <c r="D76" s="332"/>
      <c r="E76" s="270"/>
      <c r="F76" s="270"/>
      <c r="G76" s="270"/>
      <c r="H76" s="283"/>
      <c r="I76" s="283"/>
      <c r="J76" s="178"/>
      <c r="K76" s="55" t="s">
        <v>80</v>
      </c>
      <c r="L76" s="70">
        <f>SUM('Memória de Cálculo'!J98:J101)</f>
        <v>12216</v>
      </c>
    </row>
    <row r="77" spans="1:12" ht="25.5">
      <c r="A77" s="300"/>
      <c r="B77" s="310"/>
      <c r="C77" s="271"/>
      <c r="D77" s="291"/>
      <c r="E77" s="271"/>
      <c r="F77" s="271"/>
      <c r="G77" s="271"/>
      <c r="H77" s="283"/>
      <c r="I77" s="283"/>
      <c r="J77" s="178"/>
      <c r="K77" s="55" t="s">
        <v>81</v>
      </c>
      <c r="L77" s="70">
        <f>SUM('Memória de Cálculo'!J102)</f>
        <v>60000</v>
      </c>
    </row>
    <row r="78" spans="1:12" ht="51">
      <c r="A78" s="300"/>
      <c r="B78" s="310"/>
      <c r="C78" s="108" t="s">
        <v>184</v>
      </c>
      <c r="D78" s="42" t="s">
        <v>313</v>
      </c>
      <c r="E78" s="42" t="s">
        <v>313</v>
      </c>
      <c r="F78" s="42" t="s">
        <v>313</v>
      </c>
      <c r="G78" s="42" t="s">
        <v>313</v>
      </c>
      <c r="H78" s="263"/>
      <c r="I78" s="263"/>
      <c r="J78" s="178"/>
      <c r="K78" s="55" t="s">
        <v>82</v>
      </c>
      <c r="L78" s="70">
        <f>SUM(L75:L77)*0.07</f>
        <v>6735.120000000001</v>
      </c>
    </row>
    <row r="79" spans="1:12" ht="12.75">
      <c r="A79" s="300"/>
      <c r="B79" s="59" t="s">
        <v>180</v>
      </c>
      <c r="C79" s="61"/>
      <c r="D79" s="61"/>
      <c r="E79" s="61"/>
      <c r="F79" s="61"/>
      <c r="G79" s="61"/>
      <c r="H79" s="61"/>
      <c r="I79" s="61"/>
      <c r="J79" s="61"/>
      <c r="K79" s="61"/>
      <c r="L79" s="71">
        <f>SUM(L75:L78)</f>
        <v>102951.12</v>
      </c>
    </row>
    <row r="80" spans="1:12" ht="25.5">
      <c r="A80" s="300"/>
      <c r="B80" s="310" t="s">
        <v>3</v>
      </c>
      <c r="C80" s="188" t="s">
        <v>187</v>
      </c>
      <c r="D80" s="269" t="s">
        <v>313</v>
      </c>
      <c r="E80" s="269" t="s">
        <v>313</v>
      </c>
      <c r="F80" s="269" t="s">
        <v>313</v>
      </c>
      <c r="G80" s="269" t="s">
        <v>313</v>
      </c>
      <c r="H80" s="262" t="s">
        <v>319</v>
      </c>
      <c r="I80" s="282" t="s">
        <v>312</v>
      </c>
      <c r="J80" s="178" t="s">
        <v>79</v>
      </c>
      <c r="K80" s="55" t="s">
        <v>77</v>
      </c>
      <c r="L80" s="70">
        <f>SUM('Memória de Cálculo'!J106)</f>
        <v>6000</v>
      </c>
    </row>
    <row r="81" spans="1:12" ht="12.75">
      <c r="A81" s="300"/>
      <c r="B81" s="310"/>
      <c r="C81" s="264"/>
      <c r="D81" s="270"/>
      <c r="E81" s="270"/>
      <c r="F81" s="270"/>
      <c r="G81" s="270"/>
      <c r="H81" s="283"/>
      <c r="I81" s="283"/>
      <c r="J81" s="178"/>
      <c r="K81" s="55" t="s">
        <v>80</v>
      </c>
      <c r="L81" s="70">
        <f>SUM('Memória de Cálculo'!J107:J108)</f>
        <v>2100</v>
      </c>
    </row>
    <row r="82" spans="1:12" ht="25.5">
      <c r="A82" s="300"/>
      <c r="B82" s="310"/>
      <c r="C82" s="264"/>
      <c r="D82" s="270"/>
      <c r="E82" s="270"/>
      <c r="F82" s="270"/>
      <c r="G82" s="270"/>
      <c r="H82" s="283"/>
      <c r="I82" s="283"/>
      <c r="J82" s="178"/>
      <c r="K82" s="55" t="s">
        <v>81</v>
      </c>
      <c r="L82" s="70">
        <f>SUM('Memória de Cálculo'!J109)</f>
        <v>10000</v>
      </c>
    </row>
    <row r="83" spans="1:12" ht="12.75">
      <c r="A83" s="300"/>
      <c r="B83" s="310"/>
      <c r="C83" s="255"/>
      <c r="D83" s="271"/>
      <c r="E83" s="271"/>
      <c r="F83" s="271"/>
      <c r="G83" s="271"/>
      <c r="H83" s="263"/>
      <c r="I83" s="263"/>
      <c r="J83" s="178"/>
      <c r="K83" s="55" t="s">
        <v>82</v>
      </c>
      <c r="L83" s="70">
        <f>SUM(L80:L82)*0.07</f>
        <v>1267.0000000000002</v>
      </c>
    </row>
    <row r="84" spans="1:12" ht="12.75">
      <c r="A84" s="300"/>
      <c r="B84" s="59" t="s">
        <v>180</v>
      </c>
      <c r="C84" s="61"/>
      <c r="D84" s="61"/>
      <c r="E84" s="61"/>
      <c r="F84" s="61"/>
      <c r="G84" s="61"/>
      <c r="H84" s="61"/>
      <c r="I84" s="61"/>
      <c r="J84" s="61"/>
      <c r="K84" s="61"/>
      <c r="L84" s="71">
        <f>SUM(L80:L83)</f>
        <v>19367</v>
      </c>
    </row>
    <row r="85" spans="1:12" ht="12.75">
      <c r="A85" s="323"/>
      <c r="B85" s="65" t="s">
        <v>88</v>
      </c>
      <c r="C85" s="66"/>
      <c r="D85" s="67"/>
      <c r="E85" s="67"/>
      <c r="F85" s="67"/>
      <c r="G85" s="67"/>
      <c r="H85" s="67"/>
      <c r="I85" s="74"/>
      <c r="J85" s="74"/>
      <c r="K85" s="74"/>
      <c r="L85" s="68">
        <f>SUM(L84,L79,L74,L69,L64)</f>
        <v>325818.745</v>
      </c>
    </row>
    <row r="86" spans="1:12" ht="12.75" customHeight="1">
      <c r="A86" s="330" t="s">
        <v>179</v>
      </c>
      <c r="B86" s="177" t="s">
        <v>175</v>
      </c>
      <c r="C86" s="177" t="s">
        <v>85</v>
      </c>
      <c r="D86" s="284" t="s">
        <v>275</v>
      </c>
      <c r="E86" s="284"/>
      <c r="F86" s="284"/>
      <c r="G86" s="284"/>
      <c r="H86" s="284" t="s">
        <v>86</v>
      </c>
      <c r="I86" s="284" t="s">
        <v>128</v>
      </c>
      <c r="J86" s="284" t="s">
        <v>129</v>
      </c>
      <c r="K86" s="284" t="s">
        <v>130</v>
      </c>
      <c r="L86" s="284" t="s">
        <v>131</v>
      </c>
    </row>
    <row r="87" spans="1:12" ht="12.75">
      <c r="A87" s="210"/>
      <c r="B87" s="210"/>
      <c r="C87" s="210"/>
      <c r="D87" s="54" t="s">
        <v>132</v>
      </c>
      <c r="E87" s="54" t="s">
        <v>133</v>
      </c>
      <c r="F87" s="54" t="s">
        <v>134</v>
      </c>
      <c r="G87" s="54" t="s">
        <v>135</v>
      </c>
      <c r="H87" s="284"/>
      <c r="I87" s="284"/>
      <c r="J87" s="284"/>
      <c r="K87" s="284"/>
      <c r="L87" s="284"/>
    </row>
    <row r="88" spans="1:12" ht="25.5">
      <c r="A88" s="299" t="s">
        <v>47</v>
      </c>
      <c r="B88" s="311" t="s">
        <v>20</v>
      </c>
      <c r="C88" s="188" t="s">
        <v>189</v>
      </c>
      <c r="D88" s="269" t="s">
        <v>313</v>
      </c>
      <c r="E88" s="290"/>
      <c r="F88" s="269"/>
      <c r="G88" s="290"/>
      <c r="H88" s="285" t="s">
        <v>319</v>
      </c>
      <c r="I88" s="282" t="s">
        <v>312</v>
      </c>
      <c r="J88" s="178" t="s">
        <v>79</v>
      </c>
      <c r="K88" s="55" t="s">
        <v>77</v>
      </c>
      <c r="L88" s="70">
        <f>SUM('Memória de Cálculo'!J114:J114)</f>
        <v>7200</v>
      </c>
    </row>
    <row r="89" spans="1:12" ht="12.75">
      <c r="A89" s="322"/>
      <c r="B89" s="311"/>
      <c r="C89" s="255"/>
      <c r="D89" s="271"/>
      <c r="E89" s="271"/>
      <c r="F89" s="271"/>
      <c r="G89" s="271"/>
      <c r="H89" s="272"/>
      <c r="I89" s="283"/>
      <c r="J89" s="178"/>
      <c r="K89" s="55" t="s">
        <v>80</v>
      </c>
      <c r="L89" s="70">
        <f>SUM('Memória de Cálculo'!J115:J116)</f>
        <v>2000</v>
      </c>
    </row>
    <row r="90" spans="1:12" ht="25.5">
      <c r="A90" s="322"/>
      <c r="B90" s="311"/>
      <c r="C90" s="298" t="s">
        <v>190</v>
      </c>
      <c r="D90" s="331" t="s">
        <v>314</v>
      </c>
      <c r="E90" s="292"/>
      <c r="F90" s="292"/>
      <c r="G90" s="292"/>
      <c r="H90" s="272"/>
      <c r="I90" s="283"/>
      <c r="J90" s="178"/>
      <c r="K90" s="55" t="s">
        <v>81</v>
      </c>
      <c r="L90" s="70">
        <v>0</v>
      </c>
    </row>
    <row r="91" spans="1:12" ht="12.75">
      <c r="A91" s="322"/>
      <c r="B91" s="311"/>
      <c r="C91" s="298"/>
      <c r="D91" s="292"/>
      <c r="E91" s="292"/>
      <c r="F91" s="292"/>
      <c r="G91" s="292"/>
      <c r="H91" s="261"/>
      <c r="I91" s="263"/>
      <c r="J91" s="178"/>
      <c r="K91" s="55" t="s">
        <v>82</v>
      </c>
      <c r="L91" s="70">
        <f>SUM(L88:L90)*0.07</f>
        <v>644.0000000000001</v>
      </c>
    </row>
    <row r="92" spans="1:12" ht="12.75">
      <c r="A92" s="322"/>
      <c r="B92" s="59" t="s">
        <v>180</v>
      </c>
      <c r="C92" s="60"/>
      <c r="D92" s="61"/>
      <c r="E92" s="61"/>
      <c r="F92" s="61"/>
      <c r="G92" s="61"/>
      <c r="H92" s="61"/>
      <c r="I92" s="61"/>
      <c r="J92" s="62"/>
      <c r="K92" s="62"/>
      <c r="L92" s="71">
        <f>SUM(L88:L91)</f>
        <v>9844</v>
      </c>
    </row>
    <row r="93" spans="1:12" ht="36" customHeight="1">
      <c r="A93" s="322"/>
      <c r="B93" s="297" t="s">
        <v>21</v>
      </c>
      <c r="C93" s="188" t="s">
        <v>192</v>
      </c>
      <c r="D93" s="269" t="s">
        <v>313</v>
      </c>
      <c r="E93" s="269" t="s">
        <v>313</v>
      </c>
      <c r="F93" s="269"/>
      <c r="G93" s="269"/>
      <c r="H93" s="285" t="s">
        <v>319</v>
      </c>
      <c r="I93" s="282" t="s">
        <v>312</v>
      </c>
      <c r="J93" s="178" t="s">
        <v>79</v>
      </c>
      <c r="K93" s="55" t="s">
        <v>77</v>
      </c>
      <c r="L93" s="70">
        <f>SUM('Memória de Cálculo'!J120)</f>
        <v>14400</v>
      </c>
    </row>
    <row r="94" spans="1:12" ht="37.5" customHeight="1">
      <c r="A94" s="322"/>
      <c r="B94" s="234"/>
      <c r="C94" s="255"/>
      <c r="D94" s="271"/>
      <c r="E94" s="271"/>
      <c r="F94" s="271"/>
      <c r="G94" s="271"/>
      <c r="H94" s="272"/>
      <c r="I94" s="283"/>
      <c r="J94" s="178"/>
      <c r="K94" s="290" t="s">
        <v>80</v>
      </c>
      <c r="L94" s="293">
        <f>SUM('Memória de Cálculo'!J121:J122)</f>
        <v>3200</v>
      </c>
    </row>
    <row r="95" spans="1:12" ht="36.75" customHeight="1">
      <c r="A95" s="322"/>
      <c r="B95" s="234"/>
      <c r="C95" s="108" t="s">
        <v>193</v>
      </c>
      <c r="D95" s="42" t="s">
        <v>313</v>
      </c>
      <c r="E95" s="42" t="s">
        <v>313</v>
      </c>
      <c r="F95" s="42" t="s">
        <v>313</v>
      </c>
      <c r="G95" s="42"/>
      <c r="H95" s="272"/>
      <c r="I95" s="283"/>
      <c r="J95" s="178"/>
      <c r="K95" s="291"/>
      <c r="L95" s="294"/>
    </row>
    <row r="96" spans="1:12" s="20" customFormat="1" ht="25.5">
      <c r="A96" s="322"/>
      <c r="B96" s="235"/>
      <c r="C96" s="114" t="s">
        <v>194</v>
      </c>
      <c r="D96" s="111"/>
      <c r="E96" s="42" t="s">
        <v>313</v>
      </c>
      <c r="F96" s="111"/>
      <c r="G96" s="111"/>
      <c r="H96" s="261"/>
      <c r="I96" s="263"/>
      <c r="J96" s="178"/>
      <c r="K96" s="55" t="s">
        <v>82</v>
      </c>
      <c r="L96" s="72">
        <f>SUM(L93:L95)*0.07</f>
        <v>1232.0000000000002</v>
      </c>
    </row>
    <row r="97" spans="1:12" ht="12.75">
      <c r="A97" s="322"/>
      <c r="B97" s="59" t="s">
        <v>180</v>
      </c>
      <c r="C97" s="60"/>
      <c r="D97" s="61"/>
      <c r="E97" s="61"/>
      <c r="F97" s="61"/>
      <c r="G97" s="61"/>
      <c r="H97" s="61"/>
      <c r="I97" s="61"/>
      <c r="J97" s="61"/>
      <c r="K97" s="61"/>
      <c r="L97" s="71">
        <f>SUM(L93:L96)</f>
        <v>18832</v>
      </c>
    </row>
    <row r="98" spans="1:12" ht="38.25" customHeight="1">
      <c r="A98" s="322"/>
      <c r="B98" s="297" t="s">
        <v>22</v>
      </c>
      <c r="C98" s="188" t="s">
        <v>205</v>
      </c>
      <c r="D98" s="269" t="s">
        <v>313</v>
      </c>
      <c r="E98" s="269" t="s">
        <v>313</v>
      </c>
      <c r="F98" s="269"/>
      <c r="G98" s="269"/>
      <c r="H98" s="262" t="s">
        <v>319</v>
      </c>
      <c r="I98" s="282" t="s">
        <v>312</v>
      </c>
      <c r="J98" s="296" t="s">
        <v>79</v>
      </c>
      <c r="K98" s="55" t="s">
        <v>77</v>
      </c>
      <c r="L98" s="70">
        <f>SUM('Memória de Cálculo'!J126)</f>
        <v>14400</v>
      </c>
    </row>
    <row r="99" spans="1:12" ht="12.75">
      <c r="A99" s="322"/>
      <c r="B99" s="234"/>
      <c r="C99" s="255"/>
      <c r="D99" s="271"/>
      <c r="E99" s="271"/>
      <c r="F99" s="271"/>
      <c r="G99" s="271"/>
      <c r="H99" s="283"/>
      <c r="I99" s="283"/>
      <c r="J99" s="296"/>
      <c r="K99" s="290" t="s">
        <v>80</v>
      </c>
      <c r="L99" s="293">
        <f>SUM('Memória de Cálculo'!J127:J128)</f>
        <v>3200</v>
      </c>
    </row>
    <row r="100" spans="1:12" ht="25.5" customHeight="1">
      <c r="A100" s="322"/>
      <c r="B100" s="234"/>
      <c r="C100" s="108" t="s">
        <v>206</v>
      </c>
      <c r="D100" s="42" t="s">
        <v>313</v>
      </c>
      <c r="E100" s="42" t="s">
        <v>313</v>
      </c>
      <c r="F100" s="42" t="s">
        <v>313</v>
      </c>
      <c r="G100" s="156"/>
      <c r="H100" s="283"/>
      <c r="I100" s="283"/>
      <c r="J100" s="296"/>
      <c r="K100" s="291"/>
      <c r="L100" s="294"/>
    </row>
    <row r="101" spans="1:12" s="20" customFormat="1" ht="25.5">
      <c r="A101" s="322"/>
      <c r="B101" s="235"/>
      <c r="C101" s="75" t="s">
        <v>207</v>
      </c>
      <c r="D101" s="76"/>
      <c r="E101" s="42" t="s">
        <v>313</v>
      </c>
      <c r="F101" s="76"/>
      <c r="G101" s="76"/>
      <c r="H101" s="263"/>
      <c r="I101" s="263"/>
      <c r="J101" s="296"/>
      <c r="K101" s="55" t="s">
        <v>82</v>
      </c>
      <c r="L101" s="72">
        <f>SUM(L98:L100)*0.07</f>
        <v>1232.0000000000002</v>
      </c>
    </row>
    <row r="102" spans="1:12" ht="12.75">
      <c r="A102" s="322"/>
      <c r="B102" s="59" t="s">
        <v>180</v>
      </c>
      <c r="C102" s="60"/>
      <c r="D102" s="61"/>
      <c r="E102" s="61"/>
      <c r="F102" s="61"/>
      <c r="G102" s="61"/>
      <c r="H102" s="61"/>
      <c r="I102" s="61"/>
      <c r="J102" s="61"/>
      <c r="K102" s="61"/>
      <c r="L102" s="71">
        <f>SUM(L98:L101)</f>
        <v>18832</v>
      </c>
    </row>
    <row r="103" spans="1:12" ht="12.75">
      <c r="A103" s="323"/>
      <c r="B103" s="65" t="s">
        <v>89</v>
      </c>
      <c r="C103" s="66"/>
      <c r="D103" s="67"/>
      <c r="E103" s="67"/>
      <c r="F103" s="67"/>
      <c r="G103" s="67"/>
      <c r="H103" s="67"/>
      <c r="I103" s="67"/>
      <c r="J103" s="68"/>
      <c r="K103" s="68"/>
      <c r="L103" s="68">
        <f>SUM(L102,L97,L92)</f>
        <v>47508</v>
      </c>
    </row>
    <row r="104" spans="1:12" ht="12.75" customHeight="1">
      <c r="A104" s="330" t="s">
        <v>179</v>
      </c>
      <c r="B104" s="177" t="s">
        <v>175</v>
      </c>
      <c r="C104" s="177" t="s">
        <v>85</v>
      </c>
      <c r="D104" s="284" t="s">
        <v>275</v>
      </c>
      <c r="E104" s="284"/>
      <c r="F104" s="284"/>
      <c r="G104" s="284"/>
      <c r="H104" s="284" t="s">
        <v>86</v>
      </c>
      <c r="I104" s="284" t="s">
        <v>128</v>
      </c>
      <c r="J104" s="284" t="s">
        <v>129</v>
      </c>
      <c r="K104" s="284" t="s">
        <v>130</v>
      </c>
      <c r="L104" s="284" t="s">
        <v>131</v>
      </c>
    </row>
    <row r="105" spans="1:12" ht="12.75">
      <c r="A105" s="210"/>
      <c r="B105" s="210"/>
      <c r="C105" s="210"/>
      <c r="D105" s="54" t="s">
        <v>132</v>
      </c>
      <c r="E105" s="54" t="s">
        <v>133</v>
      </c>
      <c r="F105" s="54" t="s">
        <v>134</v>
      </c>
      <c r="G105" s="54" t="s">
        <v>135</v>
      </c>
      <c r="H105" s="284"/>
      <c r="I105" s="284"/>
      <c r="J105" s="284"/>
      <c r="K105" s="284"/>
      <c r="L105" s="284"/>
    </row>
    <row r="106" spans="1:12" ht="25.5">
      <c r="A106" s="299" t="s">
        <v>48</v>
      </c>
      <c r="B106" s="297" t="s">
        <v>38</v>
      </c>
      <c r="C106" s="188" t="s">
        <v>195</v>
      </c>
      <c r="D106" s="276" t="s">
        <v>314</v>
      </c>
      <c r="E106" s="276" t="s">
        <v>314</v>
      </c>
      <c r="F106" s="276" t="s">
        <v>314</v>
      </c>
      <c r="G106" s="276" t="s">
        <v>314</v>
      </c>
      <c r="H106" s="276" t="s">
        <v>319</v>
      </c>
      <c r="I106" s="276" t="s">
        <v>312</v>
      </c>
      <c r="J106" s="269" t="s">
        <v>79</v>
      </c>
      <c r="K106" s="55" t="s">
        <v>295</v>
      </c>
      <c r="L106" s="70">
        <f>SUM('Memória de Cálculo'!J133)</f>
        <v>72000</v>
      </c>
    </row>
    <row r="107" spans="1:12" ht="25.5" customHeight="1">
      <c r="A107" s="300"/>
      <c r="B107" s="234"/>
      <c r="C107" s="255"/>
      <c r="D107" s="277"/>
      <c r="E107" s="277"/>
      <c r="F107" s="277"/>
      <c r="G107" s="277"/>
      <c r="H107" s="286"/>
      <c r="I107" s="286"/>
      <c r="J107" s="270"/>
      <c r="K107" s="55" t="s">
        <v>77</v>
      </c>
      <c r="L107" s="70">
        <f>SUM('Memória de Cálculo'!J134:J134)</f>
        <v>114000</v>
      </c>
    </row>
    <row r="108" spans="1:12" ht="25.5">
      <c r="A108" s="300"/>
      <c r="B108" s="234"/>
      <c r="C108" s="3" t="s">
        <v>196</v>
      </c>
      <c r="D108" s="42" t="s">
        <v>313</v>
      </c>
      <c r="E108" s="42" t="s">
        <v>313</v>
      </c>
      <c r="F108" s="42" t="s">
        <v>313</v>
      </c>
      <c r="G108" s="42" t="s">
        <v>313</v>
      </c>
      <c r="H108" s="286"/>
      <c r="I108" s="286"/>
      <c r="J108" s="270"/>
      <c r="K108" s="55" t="s">
        <v>80</v>
      </c>
      <c r="L108" s="70">
        <f>SUM('Memória de Cálculo'!J135:J136)</f>
        <v>3200</v>
      </c>
    </row>
    <row r="109" spans="1:12" ht="25.5">
      <c r="A109" s="300"/>
      <c r="B109" s="234"/>
      <c r="C109" s="3" t="s">
        <v>197</v>
      </c>
      <c r="D109" s="42" t="s">
        <v>313</v>
      </c>
      <c r="E109" s="42" t="s">
        <v>313</v>
      </c>
      <c r="F109" s="42" t="s">
        <v>313</v>
      </c>
      <c r="G109" s="42" t="s">
        <v>313</v>
      </c>
      <c r="H109" s="286"/>
      <c r="I109" s="286"/>
      <c r="J109" s="270"/>
      <c r="K109" s="306" t="s">
        <v>81</v>
      </c>
      <c r="L109" s="293">
        <v>0</v>
      </c>
    </row>
    <row r="110" spans="1:12" s="20" customFormat="1" ht="25.5">
      <c r="A110" s="300"/>
      <c r="B110" s="234"/>
      <c r="C110" s="75" t="s">
        <v>198</v>
      </c>
      <c r="D110" s="42" t="s">
        <v>313</v>
      </c>
      <c r="E110" s="42" t="s">
        <v>313</v>
      </c>
      <c r="F110" s="42" t="s">
        <v>313</v>
      </c>
      <c r="G110" s="42" t="s">
        <v>313</v>
      </c>
      <c r="H110" s="286"/>
      <c r="I110" s="286"/>
      <c r="J110" s="270"/>
      <c r="K110" s="306"/>
      <c r="L110" s="294"/>
    </row>
    <row r="111" spans="1:12" ht="12.75">
      <c r="A111" s="300"/>
      <c r="B111" s="234"/>
      <c r="C111" s="3" t="s">
        <v>41</v>
      </c>
      <c r="D111" s="42"/>
      <c r="E111" s="55"/>
      <c r="F111" s="42" t="s">
        <v>313</v>
      </c>
      <c r="G111" s="42" t="s">
        <v>313</v>
      </c>
      <c r="H111" s="286"/>
      <c r="I111" s="286"/>
      <c r="J111" s="270"/>
      <c r="K111" s="306" t="s">
        <v>82</v>
      </c>
      <c r="L111" s="293">
        <f>SUM(L106:L110)*0.07</f>
        <v>13244.000000000002</v>
      </c>
    </row>
    <row r="112" spans="1:12" ht="12.75">
      <c r="A112" s="300"/>
      <c r="B112" s="235"/>
      <c r="C112" s="3" t="s">
        <v>40</v>
      </c>
      <c r="D112" s="42"/>
      <c r="E112" s="42"/>
      <c r="F112" s="55"/>
      <c r="G112" s="42" t="s">
        <v>313</v>
      </c>
      <c r="H112" s="277"/>
      <c r="I112" s="277"/>
      <c r="J112" s="271"/>
      <c r="K112" s="306"/>
      <c r="L112" s="294"/>
    </row>
    <row r="113" spans="1:12" ht="12.75">
      <c r="A113" s="300"/>
      <c r="B113" s="59" t="s">
        <v>180</v>
      </c>
      <c r="C113" s="60"/>
      <c r="D113" s="61"/>
      <c r="E113" s="61"/>
      <c r="F113" s="61"/>
      <c r="G113" s="61"/>
      <c r="H113" s="61"/>
      <c r="I113" s="61"/>
      <c r="J113" s="61"/>
      <c r="K113" s="61"/>
      <c r="L113" s="71">
        <f>SUM(L106:L112)</f>
        <v>202444</v>
      </c>
    </row>
    <row r="114" spans="1:12" ht="25.5" customHeight="1">
      <c r="A114" s="300"/>
      <c r="B114" s="297" t="s">
        <v>4</v>
      </c>
      <c r="C114" s="188" t="s">
        <v>210</v>
      </c>
      <c r="D114" s="269" t="s">
        <v>313</v>
      </c>
      <c r="E114" s="269" t="s">
        <v>313</v>
      </c>
      <c r="F114" s="269" t="s">
        <v>313</v>
      </c>
      <c r="G114" s="269" t="s">
        <v>313</v>
      </c>
      <c r="H114" s="285" t="s">
        <v>319</v>
      </c>
      <c r="I114" s="282" t="s">
        <v>312</v>
      </c>
      <c r="J114" s="178" t="s">
        <v>79</v>
      </c>
      <c r="K114" s="55" t="s">
        <v>81</v>
      </c>
      <c r="L114" s="70">
        <f>SUM('Memória de Cálculo'!J140:J140)</f>
        <v>60000</v>
      </c>
    </row>
    <row r="115" spans="1:12" ht="12.75">
      <c r="A115" s="300"/>
      <c r="B115" s="234"/>
      <c r="C115" s="255"/>
      <c r="D115" s="271"/>
      <c r="E115" s="271"/>
      <c r="F115" s="271"/>
      <c r="G115" s="271"/>
      <c r="H115" s="272"/>
      <c r="I115" s="283"/>
      <c r="J115" s="178"/>
      <c r="K115" s="42" t="s">
        <v>80</v>
      </c>
      <c r="L115" s="70">
        <f>SUM('Memória de Cálculo'!J141:J144)</f>
        <v>10950</v>
      </c>
    </row>
    <row r="116" spans="1:12" ht="25.5">
      <c r="A116" s="300"/>
      <c r="B116" s="234"/>
      <c r="C116" s="298" t="s">
        <v>211</v>
      </c>
      <c r="D116" s="295" t="s">
        <v>314</v>
      </c>
      <c r="E116" s="295" t="s">
        <v>314</v>
      </c>
      <c r="F116" s="295" t="s">
        <v>314</v>
      </c>
      <c r="G116" s="295" t="s">
        <v>314</v>
      </c>
      <c r="H116" s="272"/>
      <c r="I116" s="283"/>
      <c r="J116" s="178"/>
      <c r="K116" s="73" t="s">
        <v>81</v>
      </c>
      <c r="L116" s="70">
        <f>SUM('Memória de Cálculo'!J145)</f>
        <v>69200</v>
      </c>
    </row>
    <row r="117" spans="1:12" ht="12.75">
      <c r="A117" s="300"/>
      <c r="B117" s="235"/>
      <c r="C117" s="298"/>
      <c r="D117" s="178"/>
      <c r="E117" s="178"/>
      <c r="F117" s="178"/>
      <c r="G117" s="178"/>
      <c r="H117" s="261"/>
      <c r="I117" s="263"/>
      <c r="J117" s="178"/>
      <c r="K117" s="55" t="s">
        <v>82</v>
      </c>
      <c r="L117" s="70">
        <f>SUM(L114:L116)*0.07</f>
        <v>9810.500000000002</v>
      </c>
    </row>
    <row r="118" spans="1:12" ht="12.75">
      <c r="A118" s="301"/>
      <c r="B118" s="59" t="s">
        <v>180</v>
      </c>
      <c r="C118" s="60"/>
      <c r="D118" s="61"/>
      <c r="E118" s="61"/>
      <c r="F118" s="61"/>
      <c r="G118" s="61"/>
      <c r="H118" s="61"/>
      <c r="I118" s="61"/>
      <c r="J118" s="61"/>
      <c r="K118" s="61"/>
      <c r="L118" s="71">
        <f>SUM(L114:L117)</f>
        <v>149960.5</v>
      </c>
    </row>
    <row r="119" spans="1:12" ht="12.75">
      <c r="A119" s="57"/>
      <c r="B119" s="65" t="s">
        <v>90</v>
      </c>
      <c r="C119" s="66"/>
      <c r="D119" s="67"/>
      <c r="E119" s="67"/>
      <c r="F119" s="67"/>
      <c r="G119" s="67"/>
      <c r="H119" s="67"/>
      <c r="I119" s="68"/>
      <c r="J119" s="68"/>
      <c r="K119" s="68"/>
      <c r="L119" s="77">
        <f>SUM(L118,L113)</f>
        <v>352404.5</v>
      </c>
    </row>
    <row r="120" spans="1:12" ht="12.75">
      <c r="A120" s="197" t="s">
        <v>112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9"/>
      <c r="L120" s="78">
        <f>SUM(L11:L13,L16:L18,L21:L23,L26:L30,L33:L35,L38:L40,L43:L45,,,,,L48:L49,L52:L54,L60:L62,L65:L67,L70:L72,L75:L77,L80:L82,L88:L90,L93:L95,L98:L100,L106:L110,L114:L116)</f>
        <v>785157.5</v>
      </c>
    </row>
    <row r="121" spans="1:12" ht="12.75">
      <c r="A121" s="226" t="s">
        <v>113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8"/>
      <c r="L121" s="79">
        <f>SUM(L14,L19,L24,L31,L36,L41,L46,L50,L55,L63,L68,L73,L78,L83,L91,L96,L101,L111,L117)</f>
        <v>54961.02500000001</v>
      </c>
    </row>
    <row r="122" spans="1:12" ht="12.75">
      <c r="A122" s="236" t="s">
        <v>114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8"/>
      <c r="L122" s="155">
        <f>SUM(L120:L121)</f>
        <v>840118.525</v>
      </c>
    </row>
  </sheetData>
  <sheetProtection/>
  <mergeCells count="231">
    <mergeCell ref="A106:A118"/>
    <mergeCell ref="B106:B112"/>
    <mergeCell ref="C106:C107"/>
    <mergeCell ref="D106:D107"/>
    <mergeCell ref="E106:E107"/>
    <mergeCell ref="F106:F107"/>
    <mergeCell ref="E116:E117"/>
    <mergeCell ref="F116:F117"/>
    <mergeCell ref="D116:D117"/>
    <mergeCell ref="I9:I10"/>
    <mergeCell ref="J9:J10"/>
    <mergeCell ref="K9:K10"/>
    <mergeCell ref="L9:L10"/>
    <mergeCell ref="B2:L2"/>
    <mergeCell ref="B3:L3"/>
    <mergeCell ref="B4:L4"/>
    <mergeCell ref="B5:L5"/>
    <mergeCell ref="B8:L8"/>
    <mergeCell ref="A9:A10"/>
    <mergeCell ref="B9:B10"/>
    <mergeCell ref="C9:C10"/>
    <mergeCell ref="D9:G9"/>
    <mergeCell ref="H9:H10"/>
    <mergeCell ref="A11:A57"/>
    <mergeCell ref="B11:B14"/>
    <mergeCell ref="B21:B24"/>
    <mergeCell ref="D48:D49"/>
    <mergeCell ref="E48:E49"/>
    <mergeCell ref="J11:J14"/>
    <mergeCell ref="J16:J19"/>
    <mergeCell ref="F38:F40"/>
    <mergeCell ref="G38:G40"/>
    <mergeCell ref="F48:F49"/>
    <mergeCell ref="G48:G49"/>
    <mergeCell ref="J33:J36"/>
    <mergeCell ref="I11:I14"/>
    <mergeCell ref="I16:I19"/>
    <mergeCell ref="H11:H14"/>
    <mergeCell ref="B16:B19"/>
    <mergeCell ref="J21:J24"/>
    <mergeCell ref="B26:B31"/>
    <mergeCell ref="C38:C40"/>
    <mergeCell ref="D38:D40"/>
    <mergeCell ref="E38:E40"/>
    <mergeCell ref="J26:J31"/>
    <mergeCell ref="G22:G24"/>
    <mergeCell ref="H16:H19"/>
    <mergeCell ref="H38:H41"/>
    <mergeCell ref="K39:K40"/>
    <mergeCell ref="I21:I24"/>
    <mergeCell ref="I26:I31"/>
    <mergeCell ref="I33:I36"/>
    <mergeCell ref="B38:B41"/>
    <mergeCell ref="J38:J41"/>
    <mergeCell ref="B33:B36"/>
    <mergeCell ref="H21:H24"/>
    <mergeCell ref="H26:H31"/>
    <mergeCell ref="H33:H36"/>
    <mergeCell ref="H52:H55"/>
    <mergeCell ref="I43:I46"/>
    <mergeCell ref="I48:I50"/>
    <mergeCell ref="I52:I55"/>
    <mergeCell ref="H43:H46"/>
    <mergeCell ref="I58:I59"/>
    <mergeCell ref="H48:H50"/>
    <mergeCell ref="L39:L40"/>
    <mergeCell ref="B43:B46"/>
    <mergeCell ref="J43:J46"/>
    <mergeCell ref="B48:B50"/>
    <mergeCell ref="J48:J50"/>
    <mergeCell ref="B52:B55"/>
    <mergeCell ref="J52:J55"/>
    <mergeCell ref="K53:K54"/>
    <mergeCell ref="L53:L54"/>
    <mergeCell ref="I38:I41"/>
    <mergeCell ref="J58:J59"/>
    <mergeCell ref="K58:K59"/>
    <mergeCell ref="L58:L59"/>
    <mergeCell ref="A60:A85"/>
    <mergeCell ref="B60:B63"/>
    <mergeCell ref="J60:J63"/>
    <mergeCell ref="B65:B68"/>
    <mergeCell ref="J65:J68"/>
    <mergeCell ref="B70:B73"/>
    <mergeCell ref="J70:J73"/>
    <mergeCell ref="J80:J83"/>
    <mergeCell ref="J75:J78"/>
    <mergeCell ref="H70:H73"/>
    <mergeCell ref="H75:H78"/>
    <mergeCell ref="C72:C73"/>
    <mergeCell ref="D72:D73"/>
    <mergeCell ref="G72:G73"/>
    <mergeCell ref="H80:H83"/>
    <mergeCell ref="D75:D77"/>
    <mergeCell ref="E75:E77"/>
    <mergeCell ref="L86:L87"/>
    <mergeCell ref="A88:A103"/>
    <mergeCell ref="B88:B91"/>
    <mergeCell ref="J88:J91"/>
    <mergeCell ref="C90:C91"/>
    <mergeCell ref="D90:D91"/>
    <mergeCell ref="E90:E91"/>
    <mergeCell ref="F90:F91"/>
    <mergeCell ref="A86:A87"/>
    <mergeCell ref="B86:B87"/>
    <mergeCell ref="B93:B96"/>
    <mergeCell ref="J93:J96"/>
    <mergeCell ref="K94:K95"/>
    <mergeCell ref="I93:I96"/>
    <mergeCell ref="J86:J87"/>
    <mergeCell ref="K86:K87"/>
    <mergeCell ref="H86:H87"/>
    <mergeCell ref="I86:I87"/>
    <mergeCell ref="C88:C89"/>
    <mergeCell ref="H88:H91"/>
    <mergeCell ref="L94:L95"/>
    <mergeCell ref="B98:B101"/>
    <mergeCell ref="J98:J101"/>
    <mergeCell ref="K99:K100"/>
    <mergeCell ref="A104:A105"/>
    <mergeCell ref="B104:B105"/>
    <mergeCell ref="C104:C105"/>
    <mergeCell ref="D104:G104"/>
    <mergeCell ref="H104:H105"/>
    <mergeCell ref="I104:I105"/>
    <mergeCell ref="G116:G117"/>
    <mergeCell ref="L99:L100"/>
    <mergeCell ref="J104:J105"/>
    <mergeCell ref="K104:K105"/>
    <mergeCell ref="L104:L105"/>
    <mergeCell ref="G106:G107"/>
    <mergeCell ref="I98:I101"/>
    <mergeCell ref="J106:J112"/>
    <mergeCell ref="I106:I112"/>
    <mergeCell ref="I114:I117"/>
    <mergeCell ref="A120:K120"/>
    <mergeCell ref="A121:K121"/>
    <mergeCell ref="A122:K122"/>
    <mergeCell ref="L109:L110"/>
    <mergeCell ref="K111:K112"/>
    <mergeCell ref="L111:L112"/>
    <mergeCell ref="B114:B117"/>
    <mergeCell ref="J114:J117"/>
    <mergeCell ref="K109:K110"/>
    <mergeCell ref="C116:C117"/>
    <mergeCell ref="A58:A59"/>
    <mergeCell ref="B58:B59"/>
    <mergeCell ref="C58:C59"/>
    <mergeCell ref="D58:G58"/>
    <mergeCell ref="C86:C87"/>
    <mergeCell ref="D86:G86"/>
    <mergeCell ref="B80:B83"/>
    <mergeCell ref="B75:B78"/>
    <mergeCell ref="E72:E73"/>
    <mergeCell ref="F72:F73"/>
    <mergeCell ref="I60:I63"/>
    <mergeCell ref="I65:I68"/>
    <mergeCell ref="I70:I73"/>
    <mergeCell ref="I75:I78"/>
    <mergeCell ref="I80:I83"/>
    <mergeCell ref="I88:I91"/>
    <mergeCell ref="H93:H96"/>
    <mergeCell ref="H98:H101"/>
    <mergeCell ref="H106:H112"/>
    <mergeCell ref="H58:H59"/>
    <mergeCell ref="H60:H63"/>
    <mergeCell ref="H65:H68"/>
    <mergeCell ref="H114:H117"/>
    <mergeCell ref="C11:C14"/>
    <mergeCell ref="D11:D14"/>
    <mergeCell ref="E11:E14"/>
    <mergeCell ref="F11:F14"/>
    <mergeCell ref="G11:G14"/>
    <mergeCell ref="D16:D19"/>
    <mergeCell ref="E16:E19"/>
    <mergeCell ref="F16:F19"/>
    <mergeCell ref="G16:G19"/>
    <mergeCell ref="C16:C19"/>
    <mergeCell ref="C33:C36"/>
    <mergeCell ref="D33:D36"/>
    <mergeCell ref="E33:E36"/>
    <mergeCell ref="F33:F36"/>
    <mergeCell ref="G33:G36"/>
    <mergeCell ref="E22:E24"/>
    <mergeCell ref="F22:F24"/>
    <mergeCell ref="C22:C24"/>
    <mergeCell ref="D22:D24"/>
    <mergeCell ref="C48:C49"/>
    <mergeCell ref="G52:G53"/>
    <mergeCell ref="F52:F53"/>
    <mergeCell ref="E52:E53"/>
    <mergeCell ref="D52:D53"/>
    <mergeCell ref="C52:C53"/>
    <mergeCell ref="C60:C61"/>
    <mergeCell ref="D60:D61"/>
    <mergeCell ref="E60:E61"/>
    <mergeCell ref="F60:F61"/>
    <mergeCell ref="G60:G61"/>
    <mergeCell ref="C65:C66"/>
    <mergeCell ref="D65:D66"/>
    <mergeCell ref="E65:E66"/>
    <mergeCell ref="F65:F66"/>
    <mergeCell ref="G65:G66"/>
    <mergeCell ref="F75:F77"/>
    <mergeCell ref="G75:G77"/>
    <mergeCell ref="C75:C77"/>
    <mergeCell ref="C80:C83"/>
    <mergeCell ref="D80:D83"/>
    <mergeCell ref="E80:E83"/>
    <mergeCell ref="F80:F83"/>
    <mergeCell ref="G80:G83"/>
    <mergeCell ref="D88:D89"/>
    <mergeCell ref="E88:E89"/>
    <mergeCell ref="F88:F89"/>
    <mergeCell ref="G88:G89"/>
    <mergeCell ref="C93:C94"/>
    <mergeCell ref="D93:D94"/>
    <mergeCell ref="E93:E94"/>
    <mergeCell ref="F93:F94"/>
    <mergeCell ref="G93:G94"/>
    <mergeCell ref="G90:G91"/>
    <mergeCell ref="C98:C99"/>
    <mergeCell ref="D98:D99"/>
    <mergeCell ref="E98:E99"/>
    <mergeCell ref="F98:F99"/>
    <mergeCell ref="G98:G99"/>
    <mergeCell ref="C114:C115"/>
    <mergeCell ref="D114:D115"/>
    <mergeCell ref="E114:E115"/>
    <mergeCell ref="F114:F115"/>
    <mergeCell ref="G114:G11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21" sqref="D21"/>
    </sheetView>
  </sheetViews>
  <sheetFormatPr defaultColWidth="8.8515625" defaultRowHeight="12.75"/>
  <cols>
    <col min="1" max="1" width="32.421875" style="81" customWidth="1"/>
    <col min="2" max="2" width="14.8515625" style="1" customWidth="1"/>
    <col min="3" max="3" width="16.140625" style="1" customWidth="1"/>
    <col min="4" max="4" width="35.8515625" style="16" customWidth="1"/>
    <col min="5" max="5" width="16.00390625" style="16" customWidth="1"/>
    <col min="6" max="6" width="15.140625" style="82" bestFit="1" customWidth="1"/>
    <col min="7" max="7" width="14.00390625" style="82" bestFit="1" customWidth="1"/>
    <col min="8" max="8" width="12.8515625" style="82" bestFit="1" customWidth="1"/>
    <col min="9" max="9" width="8.8515625" style="0" customWidth="1"/>
    <col min="10" max="10" width="43.421875" style="0" customWidth="1"/>
    <col min="11" max="11" width="8.8515625" style="0" customWidth="1"/>
    <col min="12" max="12" width="14.00390625" style="0" bestFit="1" customWidth="1"/>
  </cols>
  <sheetData>
    <row r="1" spans="1:8" ht="12.75" customHeight="1">
      <c r="A1" s="339" t="s">
        <v>93</v>
      </c>
      <c r="B1" s="339" t="s">
        <v>94</v>
      </c>
      <c r="C1" s="339" t="s">
        <v>129</v>
      </c>
      <c r="D1" s="339" t="s">
        <v>95</v>
      </c>
      <c r="E1" s="339" t="s">
        <v>74</v>
      </c>
      <c r="F1" s="339"/>
      <c r="G1" s="339"/>
      <c r="H1" s="339"/>
    </row>
    <row r="2" spans="1:8" ht="25.5">
      <c r="A2" s="339"/>
      <c r="B2" s="339"/>
      <c r="C2" s="339"/>
      <c r="D2" s="339"/>
      <c r="E2" s="339"/>
      <c r="F2" s="80" t="s">
        <v>96</v>
      </c>
      <c r="G2" s="80" t="s">
        <v>97</v>
      </c>
      <c r="H2" s="80" t="s">
        <v>75</v>
      </c>
    </row>
    <row r="3" spans="1:8" ht="30.75" customHeight="1">
      <c r="A3" s="348" t="s">
        <v>222</v>
      </c>
      <c r="B3" s="349"/>
      <c r="C3" s="262" t="s">
        <v>79</v>
      </c>
      <c r="D3" s="144" t="s">
        <v>77</v>
      </c>
      <c r="E3" s="97">
        <f>SUM('Memória de Cálculo'!G5,'Memória de Cálculo'!G11,'Memória de Cálculo'!G17,'Memória de Cálculo'!G24,'Memória de Cálculo'!G33,'Memória de Cálculo'!G40,'Memória de Cálculo'!G46,'Memória de Cálculo'!G55,'Memória de Cálculo'!G63)</f>
        <v>465400</v>
      </c>
      <c r="F3" s="97">
        <f>SUM('Memória de Cálculo'!H5,'Memória de Cálculo'!H11,'Memória de Cálculo'!H17,'Memória de Cálculo'!H24,'Memória de Cálculo'!H33,'Memória de Cálculo'!H40,'Memória de Cálculo'!H46,'Memória de Cálculo'!H55,'Memória de Cálculo'!H63)</f>
        <v>218300</v>
      </c>
      <c r="G3" s="97">
        <f>SUM('Memória de Cálculo'!I5,'Memória de Cálculo'!I11,'Memória de Cálculo'!I17,'Memória de Cálculo'!I24,'Memória de Cálculo'!I33,'Memória de Cálculo'!I40,'Memória de Cálculo'!I46,'Memória de Cálculo'!I55,'Memória de Cálculo'!I63)</f>
        <v>158800</v>
      </c>
      <c r="H3" s="97">
        <f>SUM('Memória de Cálculo'!J5,'Memória de Cálculo'!J11,'Memória de Cálculo'!J17,'Memória de Cálculo'!J24,'Memória de Cálculo'!J33,'Memória de Cálculo'!J40,'Memória de Cálculo'!J46,'Memória de Cálculo'!J55,'Memória de Cálculo'!J63)</f>
        <v>88300</v>
      </c>
    </row>
    <row r="4" spans="1:8" ht="15" customHeight="1">
      <c r="A4" s="348"/>
      <c r="B4" s="346"/>
      <c r="C4" s="283"/>
      <c r="D4" s="115" t="s">
        <v>80</v>
      </c>
      <c r="E4" s="97">
        <f>SUM('Memória de Cálculo'!G6:G7,'Memória de Cálculo'!G12:G13,'Memória de Cálculo'!G18:G19,'Memória de Cálculo'!G25:G26,'Memória de Cálculo'!G34:G35,'Memória de Cálculo'!G41:G42,'Memória de Cálculo'!G47:G50,'Memória de Cálculo'!G56:G59,'Memória de Cálculo'!G64:G67,)</f>
        <v>75940</v>
      </c>
      <c r="F4" s="97">
        <f>SUM('Memória de Cálculo'!H6:H7,'Memória de Cálculo'!H12:H13,'Memória de Cálculo'!H18:H19,'Memória de Cálculo'!H25:H26,'Memória de Cálculo'!H34:H35,'Memória de Cálculo'!H41:H42,'Memória de Cálculo'!H47:H50,'Memória de Cálculo'!H56:H59,'Memória de Cálculo'!H64:H67,)</f>
        <v>46164</v>
      </c>
      <c r="G4" s="97">
        <f>SUM('Memória de Cálculo'!I6:I7,'Memória de Cálculo'!I12:I13,'Memória de Cálculo'!I18:I19,'Memória de Cálculo'!I25:I26,'Memória de Cálculo'!I34:I35,'Memória de Cálculo'!I41:I42,'Memória de Cálculo'!I47:I50,'Memória de Cálculo'!I56:I59,'Memória de Cálculo'!I64:I67,)</f>
        <v>24672</v>
      </c>
      <c r="H4" s="97">
        <f>SUM('Memória de Cálculo'!J6:J7,'Memória de Cálculo'!J12:J13,'Memória de Cálculo'!J18:J19,'Memória de Cálculo'!J25:J26,'Memória de Cálculo'!J34:J35,'Memória de Cálculo'!J41:J42,'Memória de Cálculo'!J47:J50,'Memória de Cálculo'!J56:J59,'Memória de Cálculo'!J64:J67)</f>
        <v>5104</v>
      </c>
    </row>
    <row r="5" spans="1:8" ht="25.5">
      <c r="A5" s="348"/>
      <c r="B5" s="346"/>
      <c r="C5" s="283"/>
      <c r="D5" s="115" t="s">
        <v>81</v>
      </c>
      <c r="E5" s="97">
        <f>SUM('Memória de Cálculo'!G20,'Memória de Cálculo'!G27,'Memória de Cálculo'!G36,'Memória de Cálculo'!G51)</f>
        <v>265000</v>
      </c>
      <c r="F5" s="97">
        <f>SUM('Memória de Cálculo'!H20,'Memória de Cálculo'!H27,'Memória de Cálculo'!H36,'Memória de Cálculo'!H51)</f>
        <v>167000</v>
      </c>
      <c r="G5" s="97">
        <f>SUM('Memória de Cálculo'!I20,'Memória de Cálculo'!I27,'Memória de Cálculo'!I36,'Memória de Cálculo'!I51)</f>
        <v>84500</v>
      </c>
      <c r="H5" s="97">
        <f>SUM('Memória de Cálculo'!J20,'Memória de Cálculo'!J27,'Memória de Cálculo'!J36,'Memória de Cálculo'!J51)</f>
        <v>13500</v>
      </c>
    </row>
    <row r="6" spans="1:8" ht="15" customHeight="1">
      <c r="A6" s="348"/>
      <c r="B6" s="346"/>
      <c r="C6" s="283"/>
      <c r="D6" s="115" t="s">
        <v>78</v>
      </c>
      <c r="E6" s="97">
        <f>SUM('Memória de Cálculo'!G28)</f>
        <v>300000</v>
      </c>
      <c r="F6" s="97">
        <f>SUM('Memória de Cálculo'!H28)</f>
        <v>300000</v>
      </c>
      <c r="G6" s="97">
        <f>SUM('Memória de Cálculo'!I28)</f>
        <v>0</v>
      </c>
      <c r="H6" s="97">
        <f>SUM('Memória de Cálculo'!J28)</f>
        <v>0</v>
      </c>
    </row>
    <row r="7" spans="1:8" ht="12.75">
      <c r="A7" s="348"/>
      <c r="B7" s="346"/>
      <c r="C7" s="283"/>
      <c r="D7" s="115" t="s">
        <v>83</v>
      </c>
      <c r="E7" s="97">
        <f>SUM('Memória de Cálculo'!G29)</f>
        <v>200000</v>
      </c>
      <c r="F7" s="97">
        <f>SUM('Memória de Cálculo'!H29)</f>
        <v>200000</v>
      </c>
      <c r="G7" s="97">
        <f>SUM('Memória de Cálculo'!I29)</f>
        <v>0</v>
      </c>
      <c r="H7" s="97">
        <f>SUM('Memória de Cálculo'!J29)</f>
        <v>0</v>
      </c>
    </row>
    <row r="8" spans="1:8" ht="15.75" customHeight="1">
      <c r="A8" s="348"/>
      <c r="B8" s="347"/>
      <c r="C8" s="263"/>
      <c r="D8" s="115" t="s">
        <v>82</v>
      </c>
      <c r="E8" s="97">
        <f>SUM(E3:E7)*0.07</f>
        <v>91443.8</v>
      </c>
      <c r="F8" s="97">
        <f>SUM(F3:F7)*0.07</f>
        <v>65202.48</v>
      </c>
      <c r="G8" s="97">
        <f>SUM(G3:G7)*0.07</f>
        <v>18758.04</v>
      </c>
      <c r="H8" s="97">
        <f>SUM(H3:H7)*0.07</f>
        <v>7483.280000000001</v>
      </c>
    </row>
    <row r="9" spans="1:8" ht="13.5" thickBot="1">
      <c r="A9" s="343" t="s">
        <v>98</v>
      </c>
      <c r="B9" s="344"/>
      <c r="C9" s="344"/>
      <c r="D9" s="345"/>
      <c r="E9" s="148">
        <f>SUM(E3:E8)</f>
        <v>1397783.8</v>
      </c>
      <c r="F9" s="148">
        <f>SUM(F3:F8)</f>
        <v>996666.48</v>
      </c>
      <c r="G9" s="148">
        <f>SUM(G3:G8)</f>
        <v>286730.04</v>
      </c>
      <c r="H9" s="148">
        <f>SUM(H3:H8)</f>
        <v>114387.28</v>
      </c>
    </row>
    <row r="10" spans="1:8" ht="26.25" thickTop="1">
      <c r="A10" s="346" t="s">
        <v>6</v>
      </c>
      <c r="B10" s="346"/>
      <c r="C10" s="283" t="s">
        <v>79</v>
      </c>
      <c r="D10" s="115" t="s">
        <v>49</v>
      </c>
      <c r="E10" s="98">
        <f>SUM('Memória de Cálculo'!G72:G72,'Memória de Cálculo'!G81:G81,'Memória de Cálculo'!G88:G88,'Memória de Cálculo'!G97:G97,'Memória de Cálculo'!G106)</f>
        <v>402000</v>
      </c>
      <c r="F10" s="98">
        <f>SUM('Memória de Cálculo'!H72:H72,'Memória de Cálculo'!H81:H81,'Memória de Cálculo'!H88:H88,'Memória de Cálculo'!H97:H97,'Memória de Cálculo'!H106)</f>
        <v>201000</v>
      </c>
      <c r="G10" s="98">
        <f>SUM('Memória de Cálculo'!I72:I72,'Memória de Cálculo'!I81:I81,'Memória de Cálculo'!I88:I88,'Memória de Cálculo'!I97:I97,'Memória de Cálculo'!I106)</f>
        <v>120600</v>
      </c>
      <c r="H10" s="98">
        <f>SUM('Memória de Cálculo'!J72:J72,'Memória de Cálculo'!J81:J81,'Memória de Cálculo'!J88:J88,'Memória de Cálculo'!J97:J97,'Memória de Cálculo'!J106)</f>
        <v>80400</v>
      </c>
    </row>
    <row r="11" spans="1:8" ht="12.75">
      <c r="A11" s="346"/>
      <c r="B11" s="346"/>
      <c r="C11" s="283"/>
      <c r="D11" s="115" t="s">
        <v>80</v>
      </c>
      <c r="E11" s="97">
        <f>SUM('Memória de Cálculo'!G73:G76,'Memória de Cálculo'!G82:G83,'Memória de Cálculo'!G89:G92,'Memória de Cálculo'!G98:G101,'Memória de Cálculo'!G107:G108)</f>
        <v>154280</v>
      </c>
      <c r="F11" s="97">
        <f>SUM('Memória de Cálculo'!H73:H76,'Memória de Cálculo'!H82:H83,'Memória de Cálculo'!H89:H92,'Memória de Cálculo'!H98:H101,'Memória de Cálculo'!H107:H108)</f>
        <v>77140</v>
      </c>
      <c r="G11" s="97">
        <f>SUM('Memória de Cálculo'!I73:I76,'Memória de Cálculo'!I82:I83,'Memória de Cálculo'!I89:I92,'Memória de Cálculo'!I98:I101,'Memória de Cálculo'!I107:I108)</f>
        <v>46284</v>
      </c>
      <c r="H11" s="97">
        <f>SUM('Memória de Cálculo'!J73:J76,'Memória de Cálculo'!J82:J83,'Memória de Cálculo'!J89:J92,'Memória de Cálculo'!J98:J101,'Memória de Cálculo'!J107:J108)</f>
        <v>30856</v>
      </c>
    </row>
    <row r="12" spans="1:11" ht="25.5">
      <c r="A12" s="346"/>
      <c r="B12" s="346"/>
      <c r="C12" s="283"/>
      <c r="D12" s="115" t="s">
        <v>81</v>
      </c>
      <c r="E12" s="97">
        <f>SUM('Memória de Cálculo'!G77,'Memória de Cálculo'!G84,'Memória de Cálculo'!G93,'Memória de Cálculo'!G102,'Memória de Cálculo'!G109)</f>
        <v>966237.5</v>
      </c>
      <c r="F12" s="97">
        <f>SUM('Memória de Cálculo'!H77,'Memória de Cálculo'!H84,'Memória de Cálculo'!H93,'Memória de Cálculo'!H102,'Memória de Cálculo'!H109)</f>
        <v>483118.75</v>
      </c>
      <c r="G12" s="97">
        <f>SUM('Memória de Cálculo'!I77,'Memória de Cálculo'!I84,'Memória de Cálculo'!I93,'Memória de Cálculo'!I102,'Memória de Cálculo'!I109)</f>
        <v>289871.25</v>
      </c>
      <c r="H12" s="97">
        <f>SUM('Memória de Cálculo'!J77,'Memória de Cálculo'!J84,'Memória de Cálculo'!J93,'Memória de Cálculo'!J102,'Memória de Cálculo'!J109)</f>
        <v>193247.5</v>
      </c>
      <c r="K12" s="113"/>
    </row>
    <row r="13" spans="1:12" ht="12.75">
      <c r="A13" s="347"/>
      <c r="B13" s="347"/>
      <c r="C13" s="263"/>
      <c r="D13" s="115" t="s">
        <v>82</v>
      </c>
      <c r="E13" s="97">
        <f>SUM(E10:E12)*0.07</f>
        <v>106576.225</v>
      </c>
      <c r="F13" s="97">
        <f>SUM(F10:F12)*0.07</f>
        <v>53288.1125</v>
      </c>
      <c r="G13" s="97">
        <f>SUM(G10:G12)*0.07</f>
        <v>31972.867500000004</v>
      </c>
      <c r="H13" s="97">
        <f>SUM(H10:H12)*0.07</f>
        <v>21315.245000000003</v>
      </c>
      <c r="L13" s="99"/>
    </row>
    <row r="14" spans="1:8" ht="13.5" customHeight="1" thickBot="1">
      <c r="A14" s="343" t="s">
        <v>99</v>
      </c>
      <c r="B14" s="344"/>
      <c r="C14" s="344"/>
      <c r="D14" s="345"/>
      <c r="E14" s="148">
        <f>SUM(E10:E13)</f>
        <v>1629093.725</v>
      </c>
      <c r="F14" s="148">
        <f>SUM(F10:F13)</f>
        <v>814546.8625</v>
      </c>
      <c r="G14" s="148">
        <f>SUM(G10:G13)</f>
        <v>488728.1175</v>
      </c>
      <c r="H14" s="148">
        <f>SUM(H10:H13)</f>
        <v>325818.745</v>
      </c>
    </row>
    <row r="15" spans="1:8" ht="26.25" thickTop="1">
      <c r="A15" s="346" t="s">
        <v>47</v>
      </c>
      <c r="B15" s="346"/>
      <c r="C15" s="283" t="s">
        <v>79</v>
      </c>
      <c r="D15" s="144" t="s">
        <v>77</v>
      </c>
      <c r="E15" s="98">
        <f>SUM('Memória de Cálculo'!G114:G114,'Memória de Cálculo'!G120,'Memória de Cálculo'!G126)</f>
        <v>180000</v>
      </c>
      <c r="F15" s="98">
        <f>SUM('Memória de Cálculo'!H114:H114,'Memória de Cálculo'!H120,'Memória de Cálculo'!H126)</f>
        <v>90000</v>
      </c>
      <c r="G15" s="98">
        <f>SUM('Memória de Cálculo'!I114:I114,'Memória de Cálculo'!I120,'Memória de Cálculo'!I126)</f>
        <v>54000</v>
      </c>
      <c r="H15" s="98">
        <f>SUM('Memória de Cálculo'!J114:J114,'Memória de Cálculo'!J120,'Memória de Cálculo'!J126)</f>
        <v>36000</v>
      </c>
    </row>
    <row r="16" spans="1:8" ht="12.75">
      <c r="A16" s="346"/>
      <c r="B16" s="346"/>
      <c r="C16" s="283"/>
      <c r="D16" s="115" t="s">
        <v>80</v>
      </c>
      <c r="E16" s="97">
        <f>SUM('Memória de Cálculo'!G115:G116,'Memória de Cálculo'!G121:G122,'Memória de Cálculo'!G127:G128)</f>
        <v>42000</v>
      </c>
      <c r="F16" s="97">
        <f>SUM('Memória de Cálculo'!H115:H116,'Memória de Cálculo'!H121:H122,'Memória de Cálculo'!H127:H128)</f>
        <v>21000</v>
      </c>
      <c r="G16" s="97">
        <f>SUM('Memória de Cálculo'!I115:I116,'Memória de Cálculo'!I121:I122,'Memória de Cálculo'!I127:I128)</f>
        <v>12600</v>
      </c>
      <c r="H16" s="97">
        <f>SUM('Memória de Cálculo'!J115:J116,'Memória de Cálculo'!J121:J122,'Memória de Cálculo'!J127:J128)</f>
        <v>8400</v>
      </c>
    </row>
    <row r="17" spans="1:8" ht="12.75">
      <c r="A17" s="347"/>
      <c r="B17" s="347"/>
      <c r="C17" s="263"/>
      <c r="D17" s="115" t="s">
        <v>82</v>
      </c>
      <c r="E17" s="97">
        <f>SUM(E15:E16)*0.07</f>
        <v>15540.000000000002</v>
      </c>
      <c r="F17" s="97">
        <f>SUM(F15:F16)*0.07</f>
        <v>7770.000000000001</v>
      </c>
      <c r="G17" s="97">
        <f>SUM(G15:G16)*0.07</f>
        <v>4662</v>
      </c>
      <c r="H17" s="97">
        <f>SUM(H15:H16)*0.07</f>
        <v>3108.0000000000005</v>
      </c>
    </row>
    <row r="18" spans="1:8" ht="13.5" customHeight="1" thickBot="1">
      <c r="A18" s="343" t="s">
        <v>100</v>
      </c>
      <c r="B18" s="344"/>
      <c r="C18" s="344"/>
      <c r="D18" s="345"/>
      <c r="E18" s="148">
        <f>SUM(E15:E17)</f>
        <v>237540</v>
      </c>
      <c r="F18" s="148">
        <f>SUM(F15:F17)</f>
        <v>118770</v>
      </c>
      <c r="G18" s="148">
        <f>SUM(G15:G17)</f>
        <v>71262</v>
      </c>
      <c r="H18" s="148">
        <f>SUM(H15:H17)</f>
        <v>47508</v>
      </c>
    </row>
    <row r="19" spans="1:8" ht="26.25" thickTop="1">
      <c r="A19" s="333" t="s">
        <v>48</v>
      </c>
      <c r="B19" s="335"/>
      <c r="C19" s="338" t="s">
        <v>79</v>
      </c>
      <c r="D19" s="145" t="s">
        <v>296</v>
      </c>
      <c r="E19" s="146">
        <f>SUM('Memória de Cálculo'!G133)</f>
        <v>216000</v>
      </c>
      <c r="F19" s="146">
        <f>SUM('Memória de Cálculo'!H133)</f>
        <v>72000</v>
      </c>
      <c r="G19" s="146">
        <f>SUM('Memória de Cálculo'!I133)</f>
        <v>72000</v>
      </c>
      <c r="H19" s="146">
        <f>SUM('Memória de Cálculo'!J133)</f>
        <v>72000</v>
      </c>
    </row>
    <row r="20" spans="1:8" ht="25.5">
      <c r="A20" s="334"/>
      <c r="B20" s="336"/>
      <c r="C20" s="283"/>
      <c r="D20" s="144" t="s">
        <v>77</v>
      </c>
      <c r="E20" s="97">
        <f>SUM('Memória de Cálculo'!G134,'Memória de Cálculo'!G140)</f>
        <v>522000</v>
      </c>
      <c r="F20" s="97">
        <f>SUM('Memória de Cálculo'!H134,'Memória de Cálculo'!H140)</f>
        <v>174000</v>
      </c>
      <c r="G20" s="97">
        <f>SUM('Memória de Cálculo'!I134,'Memória de Cálculo'!I140)</f>
        <v>174000</v>
      </c>
      <c r="H20" s="97">
        <f>SUM('Memória de Cálculo'!J134,'Memória de Cálculo'!J140)</f>
        <v>174000</v>
      </c>
    </row>
    <row r="21" spans="1:8" ht="12.75">
      <c r="A21" s="334"/>
      <c r="B21" s="336"/>
      <c r="C21" s="283"/>
      <c r="D21" s="115" t="s">
        <v>80</v>
      </c>
      <c r="E21" s="97">
        <f>SUM('Memória de Cálculo'!G135:G136,'Memória de Cálculo'!G141:G144)</f>
        <v>70750</v>
      </c>
      <c r="F21" s="97">
        <f>SUM('Memória de Cálculo'!H135:H136,'Memória de Cálculo'!H141:H144)</f>
        <v>35375</v>
      </c>
      <c r="G21" s="97">
        <f>SUM('Memória de Cálculo'!I135:I136,'Memória de Cálculo'!I141:I144)</f>
        <v>21225</v>
      </c>
      <c r="H21" s="97">
        <f>SUM('Memória de Cálculo'!J135:J136,'Memória de Cálculo'!J141:J144)</f>
        <v>14150</v>
      </c>
    </row>
    <row r="22" spans="1:8" ht="25.5">
      <c r="A22" s="334"/>
      <c r="B22" s="336"/>
      <c r="C22" s="283"/>
      <c r="D22" s="115" t="s">
        <v>81</v>
      </c>
      <c r="E22" s="97">
        <f>SUM('Memória de Cálculo'!G145)</f>
        <v>346000</v>
      </c>
      <c r="F22" s="97">
        <f>SUM('Memória de Cálculo'!H145)</f>
        <v>173000</v>
      </c>
      <c r="G22" s="97">
        <f>SUM('Memória de Cálculo'!I145)</f>
        <v>103800</v>
      </c>
      <c r="H22" s="97">
        <f>SUM('Memória de Cálculo'!J145)</f>
        <v>69200</v>
      </c>
    </row>
    <row r="23" spans="1:8" ht="12.75">
      <c r="A23" s="220"/>
      <c r="B23" s="337"/>
      <c r="C23" s="263"/>
      <c r="D23" s="115" t="s">
        <v>82</v>
      </c>
      <c r="E23" s="97">
        <f>SUM(E19:E22)*0.07</f>
        <v>80832.50000000001</v>
      </c>
      <c r="F23" s="97">
        <f>SUM(F19:F22)*0.07</f>
        <v>31806.250000000004</v>
      </c>
      <c r="G23" s="97">
        <f>SUM(G19:G22)*0.07</f>
        <v>25971.750000000004</v>
      </c>
      <c r="H23" s="97">
        <f>SUM(H19:H22)*0.07</f>
        <v>23054.500000000004</v>
      </c>
    </row>
    <row r="24" spans="1:8" ht="13.5" customHeight="1" thickBot="1">
      <c r="A24" s="343" t="s">
        <v>101</v>
      </c>
      <c r="B24" s="344"/>
      <c r="C24" s="344"/>
      <c r="D24" s="345"/>
      <c r="E24" s="148">
        <f>SUM(E19:E23)</f>
        <v>1235582.5</v>
      </c>
      <c r="F24" s="148">
        <f>SUM(F19:F23)</f>
        <v>486181.25</v>
      </c>
      <c r="G24" s="148">
        <f>SUM(G19:G23)</f>
        <v>396996.75</v>
      </c>
      <c r="H24" s="148">
        <f>SUM(H19:H23)</f>
        <v>352404.5</v>
      </c>
    </row>
    <row r="25" spans="1:8" ht="13.5" thickTop="1">
      <c r="A25" s="340" t="s">
        <v>114</v>
      </c>
      <c r="B25" s="341"/>
      <c r="C25" s="341"/>
      <c r="D25" s="342"/>
      <c r="E25" s="149">
        <f>SUM(E24,E18,E14,E9)</f>
        <v>4500000.025</v>
      </c>
      <c r="F25" s="149">
        <f>SUM(F24,F18,F14,F9)</f>
        <v>2416164.5925000003</v>
      </c>
      <c r="G25" s="149">
        <f>SUM(G24,G18,G14,G9)</f>
        <v>1243716.9075</v>
      </c>
      <c r="H25" s="149">
        <f>SUM(H24,H18,H14,H9)</f>
        <v>840118.525</v>
      </c>
    </row>
  </sheetData>
  <sheetProtection/>
  <mergeCells count="23">
    <mergeCell ref="E1:E2"/>
    <mergeCell ref="F1:H1"/>
    <mergeCell ref="A15:A17"/>
    <mergeCell ref="B15:B17"/>
    <mergeCell ref="A3:A8"/>
    <mergeCell ref="B3:B8"/>
    <mergeCell ref="B10:B13"/>
    <mergeCell ref="A25:D25"/>
    <mergeCell ref="C3:C8"/>
    <mergeCell ref="A9:D9"/>
    <mergeCell ref="A14:D14"/>
    <mergeCell ref="D1:D2"/>
    <mergeCell ref="A24:D24"/>
    <mergeCell ref="A10:A13"/>
    <mergeCell ref="C10:C13"/>
    <mergeCell ref="C15:C17"/>
    <mergeCell ref="A18:D18"/>
    <mergeCell ref="A19:A23"/>
    <mergeCell ref="B19:B23"/>
    <mergeCell ref="C19:C23"/>
    <mergeCell ref="A1:A2"/>
    <mergeCell ref="B1:B2"/>
    <mergeCell ref="C1:C2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27">
      <selection activeCell="J24" sqref="J24"/>
    </sheetView>
  </sheetViews>
  <sheetFormatPr defaultColWidth="8.8515625" defaultRowHeight="12.75"/>
  <cols>
    <col min="1" max="1" width="24.421875" style="0" customWidth="1"/>
    <col min="2" max="2" width="11.28125" style="16" customWidth="1"/>
    <col min="3" max="3" width="31.00390625" style="0" customWidth="1"/>
    <col min="4" max="4" width="18.8515625" style="0" customWidth="1"/>
    <col min="5" max="5" width="11.7109375" style="0" bestFit="1" customWidth="1"/>
    <col min="6" max="6" width="12.140625" style="0" customWidth="1"/>
    <col min="7" max="7" width="13.28125" style="0" customWidth="1"/>
    <col min="8" max="8" width="14.7109375" style="0" bestFit="1" customWidth="1"/>
    <col min="9" max="9" width="14.421875" style="0" bestFit="1" customWidth="1"/>
    <col min="10" max="10" width="13.00390625" style="88" bestFit="1" customWidth="1"/>
    <col min="11" max="11" width="12.8515625" style="102" bestFit="1" customWidth="1"/>
    <col min="12" max="12" width="35.7109375" style="0" bestFit="1" customWidth="1"/>
    <col min="13" max="13" width="11.140625" style="0" customWidth="1"/>
    <col min="14" max="14" width="14.00390625" style="0" bestFit="1" customWidth="1"/>
  </cols>
  <sheetData>
    <row r="1" spans="3:7" ht="12.75">
      <c r="C1" s="366" t="s">
        <v>105</v>
      </c>
      <c r="D1" s="366"/>
      <c r="E1" s="366"/>
      <c r="F1" s="366"/>
      <c r="G1" s="366"/>
    </row>
    <row r="3" spans="1:11" ht="27" customHeight="1">
      <c r="A3" s="273" t="s">
        <v>0</v>
      </c>
      <c r="B3" s="141" t="s">
        <v>130</v>
      </c>
      <c r="C3" s="90" t="s">
        <v>86</v>
      </c>
      <c r="D3" s="91" t="s">
        <v>102</v>
      </c>
      <c r="E3" s="90" t="s">
        <v>103</v>
      </c>
      <c r="F3" s="90" t="s">
        <v>107</v>
      </c>
      <c r="G3" s="91" t="s">
        <v>114</v>
      </c>
      <c r="H3" s="90">
        <v>2013</v>
      </c>
      <c r="I3" s="90">
        <v>2014</v>
      </c>
      <c r="J3" s="90">
        <v>2015</v>
      </c>
      <c r="K3" s="103"/>
    </row>
    <row r="4" spans="1:10" ht="13.5" customHeight="1">
      <c r="A4" s="274"/>
      <c r="B4" s="367" t="s">
        <v>306</v>
      </c>
      <c r="C4" s="367"/>
      <c r="D4" s="367"/>
      <c r="E4" s="367"/>
      <c r="F4" s="367"/>
      <c r="G4" s="367"/>
      <c r="H4" s="367"/>
      <c r="I4" s="367"/>
      <c r="J4" s="367"/>
    </row>
    <row r="5" spans="1:11" ht="15" customHeight="1">
      <c r="A5" s="274"/>
      <c r="B5" s="16">
        <v>71400</v>
      </c>
      <c r="C5" s="84" t="s">
        <v>104</v>
      </c>
      <c r="D5" s="85">
        <v>5000</v>
      </c>
      <c r="E5" s="85">
        <v>1</v>
      </c>
      <c r="F5" s="86">
        <v>9</v>
      </c>
      <c r="G5" s="85">
        <f>D5*E5*F5</f>
        <v>45000</v>
      </c>
      <c r="H5" s="88">
        <f>G5*0.6</f>
        <v>27000</v>
      </c>
      <c r="I5" s="88">
        <f>G5*0.4</f>
        <v>18000</v>
      </c>
      <c r="J5" s="88">
        <v>0</v>
      </c>
      <c r="K5" s="101"/>
    </row>
    <row r="6" spans="1:11" ht="12.75">
      <c r="A6" s="274"/>
      <c r="B6" s="363">
        <v>71600</v>
      </c>
      <c r="C6" t="s">
        <v>108</v>
      </c>
      <c r="D6" s="87">
        <v>1000</v>
      </c>
      <c r="E6" s="87">
        <v>3</v>
      </c>
      <c r="F6" s="83">
        <v>1</v>
      </c>
      <c r="G6" s="85">
        <f>D6*E6*F6</f>
        <v>3000</v>
      </c>
      <c r="H6" s="88">
        <f>G6*0.6</f>
        <v>1800</v>
      </c>
      <c r="I6" s="88">
        <f>G6*0.4</f>
        <v>1200</v>
      </c>
      <c r="J6" s="88">
        <v>0</v>
      </c>
      <c r="K6" s="101"/>
    </row>
    <row r="7" spans="1:11" ht="12.75">
      <c r="A7" s="274"/>
      <c r="B7" s="363"/>
      <c r="C7" t="s">
        <v>109</v>
      </c>
      <c r="D7" s="87">
        <v>550</v>
      </c>
      <c r="E7" s="87">
        <v>3</v>
      </c>
      <c r="F7" s="83">
        <v>2</v>
      </c>
      <c r="G7" s="85">
        <f>D7*E7*F7</f>
        <v>3300</v>
      </c>
      <c r="H7" s="88">
        <f>G7*0.6</f>
        <v>1980</v>
      </c>
      <c r="I7" s="88">
        <f>G7*0.4</f>
        <v>1320</v>
      </c>
      <c r="J7" s="88">
        <v>0</v>
      </c>
      <c r="K7" s="101"/>
    </row>
    <row r="8" spans="1:11" ht="12.75">
      <c r="A8" s="274"/>
      <c r="B8" s="16">
        <v>75100</v>
      </c>
      <c r="C8" s="84" t="s">
        <v>113</v>
      </c>
      <c r="D8" s="87"/>
      <c r="E8" s="87"/>
      <c r="F8" s="83"/>
      <c r="G8" s="85">
        <f>SUM(G5:G7)*0.07</f>
        <v>3591.0000000000005</v>
      </c>
      <c r="H8" s="88">
        <f>SUM(H5:H7)*0.07</f>
        <v>2154.6000000000004</v>
      </c>
      <c r="I8" s="88">
        <f>SUM(I5:I7)*0.07</f>
        <v>1436.4</v>
      </c>
      <c r="J8" s="88">
        <f>SUM(J5:J7)*0.07</f>
        <v>0</v>
      </c>
      <c r="K8" s="101"/>
    </row>
    <row r="9" spans="1:11" ht="13.5" thickBot="1">
      <c r="A9" s="274"/>
      <c r="B9" s="351" t="s">
        <v>56</v>
      </c>
      <c r="C9" s="351"/>
      <c r="D9" s="351"/>
      <c r="E9" s="351"/>
      <c r="F9" s="351"/>
      <c r="G9" s="89">
        <f>SUM(G5:G8)</f>
        <v>54891</v>
      </c>
      <c r="H9" s="100">
        <f>SUM(H5:H8)</f>
        <v>32934.6</v>
      </c>
      <c r="I9" s="100">
        <f>SUM(I5:I8)</f>
        <v>21956.4</v>
      </c>
      <c r="J9" s="100">
        <f>SUM(J5:J8)</f>
        <v>0</v>
      </c>
      <c r="K9" s="101"/>
    </row>
    <row r="10" spans="1:11" ht="13.5" thickTop="1">
      <c r="A10" s="274"/>
      <c r="B10" s="352" t="s">
        <v>305</v>
      </c>
      <c r="C10" s="352"/>
      <c r="D10" s="352"/>
      <c r="E10" s="352"/>
      <c r="F10" s="352"/>
      <c r="G10" s="352"/>
      <c r="H10" s="352"/>
      <c r="I10" s="352"/>
      <c r="J10" s="352"/>
      <c r="K10" s="101"/>
    </row>
    <row r="11" spans="1:11" ht="12.75">
      <c r="A11" s="274"/>
      <c r="B11" s="16">
        <v>71400</v>
      </c>
      <c r="C11" s="84" t="s">
        <v>104</v>
      </c>
      <c r="D11" s="85">
        <v>5000</v>
      </c>
      <c r="E11" s="85">
        <v>1</v>
      </c>
      <c r="F11" s="86">
        <v>9</v>
      </c>
      <c r="G11" s="85">
        <f>D11*E11*F11</f>
        <v>45000</v>
      </c>
      <c r="H11" s="88">
        <f>G11*0.6</f>
        <v>27000</v>
      </c>
      <c r="I11" s="88">
        <f>G11*0.4</f>
        <v>18000</v>
      </c>
      <c r="J11" s="88">
        <v>0</v>
      </c>
      <c r="K11" s="101"/>
    </row>
    <row r="12" spans="1:11" ht="12.75">
      <c r="A12" s="274"/>
      <c r="B12" s="363">
        <v>71600</v>
      </c>
      <c r="C12" t="s">
        <v>108</v>
      </c>
      <c r="D12" s="87">
        <v>1000</v>
      </c>
      <c r="E12" s="87">
        <v>3</v>
      </c>
      <c r="F12" s="83">
        <v>1</v>
      </c>
      <c r="G12" s="85">
        <f>D12*E12*F12</f>
        <v>3000</v>
      </c>
      <c r="H12" s="88">
        <f>G12*0.6</f>
        <v>1800</v>
      </c>
      <c r="I12" s="88">
        <f>G12*0.4</f>
        <v>1200</v>
      </c>
      <c r="J12" s="88">
        <v>0</v>
      </c>
      <c r="K12" s="101"/>
    </row>
    <row r="13" spans="1:11" ht="12.75">
      <c r="A13" s="274"/>
      <c r="B13" s="363"/>
      <c r="C13" t="s">
        <v>109</v>
      </c>
      <c r="D13" s="87">
        <v>550</v>
      </c>
      <c r="E13" s="87">
        <v>3</v>
      </c>
      <c r="F13" s="83">
        <v>2</v>
      </c>
      <c r="G13" s="85">
        <f>D13*E13*F13</f>
        <v>3300</v>
      </c>
      <c r="H13" s="88">
        <f>G13*0.6</f>
        <v>1980</v>
      </c>
      <c r="I13" s="88">
        <f>G13*0.4</f>
        <v>1320</v>
      </c>
      <c r="J13" s="88">
        <v>0</v>
      </c>
      <c r="K13" s="101"/>
    </row>
    <row r="14" spans="1:11" ht="12.75">
      <c r="A14" s="274"/>
      <c r="B14" s="16">
        <v>75100</v>
      </c>
      <c r="C14" s="84" t="s">
        <v>113</v>
      </c>
      <c r="D14" s="87"/>
      <c r="E14" s="87"/>
      <c r="F14" s="83"/>
      <c r="G14" s="85">
        <f>SUM(G11:G13)*0.07</f>
        <v>3591.0000000000005</v>
      </c>
      <c r="H14" s="88">
        <f>SUM(H11:H13)*0.07</f>
        <v>2154.6000000000004</v>
      </c>
      <c r="I14" s="88">
        <f>SUM(I11:I13)*0.07</f>
        <v>1436.4</v>
      </c>
      <c r="J14" s="88">
        <f>SUM(J11:J13)*0.07</f>
        <v>0</v>
      </c>
      <c r="K14" s="101"/>
    </row>
    <row r="15" spans="1:11" ht="13.5" thickBot="1">
      <c r="A15" s="274"/>
      <c r="B15" s="351" t="s">
        <v>59</v>
      </c>
      <c r="C15" s="351"/>
      <c r="D15" s="351"/>
      <c r="E15" s="351"/>
      <c r="F15" s="351"/>
      <c r="G15" s="89">
        <f>SUM(G11:G14)</f>
        <v>54891</v>
      </c>
      <c r="H15" s="100">
        <f>SUM(H11:H14)</f>
        <v>32934.6</v>
      </c>
      <c r="I15" s="100">
        <f>SUM(I11:I14)</f>
        <v>21956.4</v>
      </c>
      <c r="J15" s="100">
        <f>SUM(J11:J14)</f>
        <v>0</v>
      </c>
      <c r="K15" s="101"/>
    </row>
    <row r="16" spans="1:11" ht="24.75" customHeight="1" thickTop="1">
      <c r="A16" s="274"/>
      <c r="B16" s="361" t="s">
        <v>304</v>
      </c>
      <c r="C16" s="361"/>
      <c r="D16" s="361"/>
      <c r="E16" s="361"/>
      <c r="F16" s="361"/>
      <c r="G16" s="361"/>
      <c r="H16" s="361"/>
      <c r="I16" s="361"/>
      <c r="J16" s="361"/>
      <c r="K16" s="101"/>
    </row>
    <row r="17" spans="1:11" ht="12.75">
      <c r="A17" s="274"/>
      <c r="B17" s="16">
        <v>71400</v>
      </c>
      <c r="C17" s="84" t="s">
        <v>104</v>
      </c>
      <c r="D17" s="85">
        <v>5000</v>
      </c>
      <c r="E17" s="85">
        <v>1</v>
      </c>
      <c r="F17" s="86">
        <v>5</v>
      </c>
      <c r="G17" s="85">
        <f>D17*E17*F17</f>
        <v>25000</v>
      </c>
      <c r="H17" s="88">
        <f>G17*0.5</f>
        <v>12500</v>
      </c>
      <c r="I17" s="88">
        <f>G17*0.4</f>
        <v>10000</v>
      </c>
      <c r="J17" s="88">
        <f>G17*0.1</f>
        <v>2500</v>
      </c>
      <c r="K17" s="101"/>
    </row>
    <row r="18" spans="1:11" ht="12.75">
      <c r="A18" s="274"/>
      <c r="B18" s="363">
        <v>71600</v>
      </c>
      <c r="C18" t="s">
        <v>108</v>
      </c>
      <c r="D18" s="87">
        <v>1000</v>
      </c>
      <c r="E18" s="87">
        <v>3</v>
      </c>
      <c r="F18" s="83">
        <v>1</v>
      </c>
      <c r="G18" s="85">
        <f>D18*E18*F18</f>
        <v>3000</v>
      </c>
      <c r="H18" s="88">
        <f>G18*0.5</f>
        <v>1500</v>
      </c>
      <c r="I18" s="88">
        <f>G18*0.4</f>
        <v>1200</v>
      </c>
      <c r="J18" s="88">
        <f>G18*0.1</f>
        <v>300</v>
      </c>
      <c r="K18" s="101"/>
    </row>
    <row r="19" spans="1:11" ht="12.75">
      <c r="A19" s="274"/>
      <c r="B19" s="363"/>
      <c r="C19" t="s">
        <v>109</v>
      </c>
      <c r="D19" s="87">
        <v>550</v>
      </c>
      <c r="E19" s="87">
        <v>3</v>
      </c>
      <c r="F19" s="83">
        <v>2</v>
      </c>
      <c r="G19" s="85">
        <f>D19*E19*F19</f>
        <v>3300</v>
      </c>
      <c r="H19" s="88">
        <f>G19*0.5</f>
        <v>1650</v>
      </c>
      <c r="I19" s="88">
        <f>G19*0.4</f>
        <v>1320</v>
      </c>
      <c r="J19" s="88">
        <f>G19*0.1</f>
        <v>330</v>
      </c>
      <c r="K19" s="101"/>
    </row>
    <row r="20" spans="1:11" ht="12.75">
      <c r="A20" s="274"/>
      <c r="B20" s="16">
        <v>72100</v>
      </c>
      <c r="C20" s="84" t="s">
        <v>106</v>
      </c>
      <c r="D20" s="87"/>
      <c r="E20" s="87"/>
      <c r="F20" s="83"/>
      <c r="G20" s="85">
        <v>50000</v>
      </c>
      <c r="H20" s="88">
        <f>G20*0.5</f>
        <v>25000</v>
      </c>
      <c r="I20" s="88">
        <f>G20*0.4</f>
        <v>20000</v>
      </c>
      <c r="J20" s="88">
        <f>G20*0.1</f>
        <v>5000</v>
      </c>
      <c r="K20" s="101"/>
    </row>
    <row r="21" spans="1:11" ht="12.75">
      <c r="A21" s="274"/>
      <c r="B21" s="16">
        <v>75100</v>
      </c>
      <c r="C21" s="84" t="s">
        <v>113</v>
      </c>
      <c r="D21" s="87"/>
      <c r="E21" s="87"/>
      <c r="F21" s="83"/>
      <c r="G21" s="85">
        <f>SUM(G17:G20)*0.07</f>
        <v>5691.000000000001</v>
      </c>
      <c r="H21" s="88">
        <f>SUM(H17:H20)*0.07</f>
        <v>2845.5000000000005</v>
      </c>
      <c r="I21" s="88">
        <f>SUM(I17:I20)*0.07</f>
        <v>2276.4</v>
      </c>
      <c r="J21" s="88">
        <f>SUM(J17:J20)*0.07</f>
        <v>569.1</v>
      </c>
      <c r="K21" s="101"/>
    </row>
    <row r="22" spans="1:11" ht="13.5" thickBot="1">
      <c r="A22" s="274"/>
      <c r="B22" s="351" t="s">
        <v>55</v>
      </c>
      <c r="C22" s="351"/>
      <c r="D22" s="351"/>
      <c r="E22" s="351"/>
      <c r="F22" s="351"/>
      <c r="G22" s="89">
        <f>SUM(G17:G21)</f>
        <v>86991</v>
      </c>
      <c r="H22" s="100">
        <f>SUM(H17:H21)</f>
        <v>43495.5</v>
      </c>
      <c r="I22" s="100">
        <f>SUM(I17:I21)</f>
        <v>34796.4</v>
      </c>
      <c r="J22" s="100">
        <f>SUM(J17:J21)</f>
        <v>8699.1</v>
      </c>
      <c r="K22" s="101"/>
    </row>
    <row r="23" spans="1:11" ht="13.5" thickTop="1">
      <c r="A23" s="274"/>
      <c r="B23" s="352" t="s">
        <v>303</v>
      </c>
      <c r="C23" s="352"/>
      <c r="D23" s="352"/>
      <c r="E23" s="352"/>
      <c r="F23" s="352"/>
      <c r="G23" s="352"/>
      <c r="H23" s="352"/>
      <c r="I23" s="352"/>
      <c r="J23" s="352"/>
      <c r="K23" s="101"/>
    </row>
    <row r="24" spans="1:11" ht="12.75">
      <c r="A24" s="274"/>
      <c r="B24" s="129">
        <v>71400</v>
      </c>
      <c r="C24" s="152" t="s">
        <v>104</v>
      </c>
      <c r="D24" s="153">
        <v>2000</v>
      </c>
      <c r="E24" s="153">
        <v>1</v>
      </c>
      <c r="F24" s="154">
        <v>36</v>
      </c>
      <c r="G24" s="130">
        <f>D24*E24*F24</f>
        <v>72000</v>
      </c>
      <c r="H24" s="131">
        <f>G24/3</f>
        <v>24000</v>
      </c>
      <c r="I24" s="131">
        <f>G24/3</f>
        <v>24000</v>
      </c>
      <c r="J24" s="131">
        <f>G24/3</f>
        <v>24000</v>
      </c>
      <c r="K24" s="101"/>
    </row>
    <row r="25" spans="1:11" ht="12.75">
      <c r="A25" s="274"/>
      <c r="B25" s="363">
        <v>71600</v>
      </c>
      <c r="C25" s="137" t="s">
        <v>108</v>
      </c>
      <c r="D25" s="138">
        <v>1000</v>
      </c>
      <c r="E25" s="138">
        <v>3</v>
      </c>
      <c r="F25" s="140">
        <v>1</v>
      </c>
      <c r="G25" s="85">
        <f>D25*E25*F25</f>
        <v>3000</v>
      </c>
      <c r="H25" s="88">
        <f>G25*0.7</f>
        <v>2100</v>
      </c>
      <c r="I25" s="88">
        <f>G25*0.3</f>
        <v>900</v>
      </c>
      <c r="J25" s="88">
        <v>0</v>
      </c>
      <c r="K25" s="101"/>
    </row>
    <row r="26" spans="1:11" ht="12.75">
      <c r="A26" s="274"/>
      <c r="B26" s="363"/>
      <c r="C26" s="137" t="s">
        <v>109</v>
      </c>
      <c r="D26" s="138">
        <v>500</v>
      </c>
      <c r="E26" s="138">
        <v>3</v>
      </c>
      <c r="F26" s="139">
        <v>2</v>
      </c>
      <c r="G26" s="85">
        <f>D26*E26*F26</f>
        <v>3000</v>
      </c>
      <c r="H26" s="88">
        <f>G26*0.7</f>
        <v>2100</v>
      </c>
      <c r="I26" s="88">
        <f>G26*0.3</f>
        <v>900</v>
      </c>
      <c r="J26" s="88">
        <v>0</v>
      </c>
      <c r="K26" s="101"/>
    </row>
    <row r="27" spans="1:11" ht="12.75">
      <c r="A27" s="274"/>
      <c r="B27" s="16">
        <v>72100</v>
      </c>
      <c r="C27" s="84" t="s">
        <v>53</v>
      </c>
      <c r="D27" s="87"/>
      <c r="E27" s="87"/>
      <c r="F27" s="83"/>
      <c r="G27" s="85">
        <v>100000</v>
      </c>
      <c r="H27" s="88">
        <f>G27*0.7</f>
        <v>70000</v>
      </c>
      <c r="I27" s="88">
        <f>G27*0.3</f>
        <v>30000</v>
      </c>
      <c r="J27" s="88">
        <v>0</v>
      </c>
      <c r="K27" s="101"/>
    </row>
    <row r="28" spans="1:11" ht="12.75">
      <c r="A28" s="274"/>
      <c r="B28" s="16">
        <v>72200</v>
      </c>
      <c r="C28" s="84" t="s">
        <v>52</v>
      </c>
      <c r="D28" s="87"/>
      <c r="E28" s="87"/>
      <c r="F28" s="83"/>
      <c r="G28" s="85">
        <v>300000</v>
      </c>
      <c r="H28" s="88">
        <f>G28</f>
        <v>300000</v>
      </c>
      <c r="I28" s="88">
        <v>0</v>
      </c>
      <c r="J28" s="88">
        <v>0</v>
      </c>
      <c r="K28" s="101"/>
    </row>
    <row r="29" spans="1:11" ht="12.75">
      <c r="A29" s="274"/>
      <c r="B29" s="16">
        <v>72800</v>
      </c>
      <c r="C29" s="84" t="s">
        <v>54</v>
      </c>
      <c r="D29" s="87"/>
      <c r="E29" s="87"/>
      <c r="F29" s="83"/>
      <c r="G29" s="85">
        <v>200000</v>
      </c>
      <c r="H29" s="88">
        <f>G29</f>
        <v>200000</v>
      </c>
      <c r="I29" s="88">
        <v>0</v>
      </c>
      <c r="J29" s="88">
        <v>0</v>
      </c>
      <c r="K29" s="107"/>
    </row>
    <row r="30" spans="1:11" ht="12.75">
      <c r="A30" s="274"/>
      <c r="B30" s="16">
        <v>75100</v>
      </c>
      <c r="C30" s="84" t="s">
        <v>113</v>
      </c>
      <c r="D30" s="87"/>
      <c r="E30" s="87"/>
      <c r="F30" s="83"/>
      <c r="G30" s="85">
        <f>SUM(G24:G29)*0.07</f>
        <v>47460.00000000001</v>
      </c>
      <c r="H30" s="88">
        <f>SUM(H24:H29)*0.07</f>
        <v>41874.00000000001</v>
      </c>
      <c r="I30" s="88">
        <f>SUM(I24:I29)*0.07</f>
        <v>3906.0000000000005</v>
      </c>
      <c r="J30" s="88">
        <f>SUM(J24:J29)*0.07</f>
        <v>1680.0000000000002</v>
      </c>
      <c r="K30" s="106"/>
    </row>
    <row r="31" spans="1:11" ht="13.5" thickBot="1">
      <c r="A31" s="274"/>
      <c r="B31" s="351" t="s">
        <v>57</v>
      </c>
      <c r="C31" s="351"/>
      <c r="D31" s="351"/>
      <c r="E31" s="351"/>
      <c r="F31" s="351"/>
      <c r="G31" s="89">
        <f>SUM(G24:G30)</f>
        <v>725460</v>
      </c>
      <c r="H31" s="100">
        <f>SUM(H24:H30)</f>
        <v>640074</v>
      </c>
      <c r="I31" s="100">
        <f>SUM(I24:I30)</f>
        <v>59706</v>
      </c>
      <c r="J31" s="100">
        <f>SUM(J24:J30)</f>
        <v>25680</v>
      </c>
      <c r="K31" s="106"/>
    </row>
    <row r="32" spans="1:11" ht="13.5" thickTop="1">
      <c r="A32" s="274"/>
      <c r="B32" s="352" t="s">
        <v>302</v>
      </c>
      <c r="C32" s="352"/>
      <c r="D32" s="352"/>
      <c r="E32" s="352"/>
      <c r="F32" s="352"/>
      <c r="G32" s="352"/>
      <c r="H32" s="352"/>
      <c r="I32" s="352"/>
      <c r="J32" s="352"/>
      <c r="K32" s="101"/>
    </row>
    <row r="33" spans="1:11" ht="12.75">
      <c r="A33" s="274"/>
      <c r="B33" s="16">
        <v>71400</v>
      </c>
      <c r="C33" s="84" t="s">
        <v>50</v>
      </c>
      <c r="D33" s="85">
        <v>6000</v>
      </c>
      <c r="E33" s="85">
        <v>1</v>
      </c>
      <c r="F33" s="86">
        <v>5</v>
      </c>
      <c r="G33" s="85">
        <f>D33*E33*F33</f>
        <v>30000</v>
      </c>
      <c r="H33" s="88">
        <f>G33*0.7</f>
        <v>21000</v>
      </c>
      <c r="I33" s="88">
        <f>G33*0.3</f>
        <v>9000</v>
      </c>
      <c r="J33" s="88">
        <v>0</v>
      </c>
      <c r="K33" s="101"/>
    </row>
    <row r="34" spans="1:11" ht="12.75">
      <c r="A34" s="274"/>
      <c r="B34" s="363">
        <v>71600</v>
      </c>
      <c r="C34" t="s">
        <v>108</v>
      </c>
      <c r="D34" s="87">
        <v>1000</v>
      </c>
      <c r="E34" s="87">
        <v>3</v>
      </c>
      <c r="F34" s="83">
        <v>1</v>
      </c>
      <c r="G34" s="85">
        <f>D34*E34*F34</f>
        <v>3000</v>
      </c>
      <c r="H34" s="88">
        <f>G34*0.7</f>
        <v>2100</v>
      </c>
      <c r="I34" s="88">
        <f>G34*0.3</f>
        <v>900</v>
      </c>
      <c r="J34" s="88">
        <v>0</v>
      </c>
      <c r="K34" s="101"/>
    </row>
    <row r="35" spans="1:11" ht="12.75">
      <c r="A35" s="274"/>
      <c r="B35" s="363"/>
      <c r="C35" t="s">
        <v>109</v>
      </c>
      <c r="D35" s="87">
        <v>550</v>
      </c>
      <c r="E35" s="87">
        <v>3</v>
      </c>
      <c r="F35" s="83">
        <v>2</v>
      </c>
      <c r="G35" s="85">
        <f>D35*E35*F35</f>
        <v>3300</v>
      </c>
      <c r="H35" s="88">
        <f>G35*0.7</f>
        <v>2310</v>
      </c>
      <c r="I35" s="88">
        <f>G35*0.3</f>
        <v>990</v>
      </c>
      <c r="J35" s="88">
        <v>0</v>
      </c>
      <c r="K35" s="101"/>
    </row>
    <row r="36" spans="1:11" ht="12.75">
      <c r="A36" s="274"/>
      <c r="B36" s="16">
        <v>72100</v>
      </c>
      <c r="C36" s="84" t="s">
        <v>53</v>
      </c>
      <c r="D36" s="87"/>
      <c r="E36" s="87"/>
      <c r="F36" s="83"/>
      <c r="G36" s="85">
        <v>30000</v>
      </c>
      <c r="H36" s="88">
        <f>G36*0.7</f>
        <v>21000</v>
      </c>
      <c r="I36" s="88">
        <f>G36*0.3</f>
        <v>9000</v>
      </c>
      <c r="J36" s="88">
        <v>0</v>
      </c>
      <c r="K36" s="101"/>
    </row>
    <row r="37" spans="1:11" ht="12.75">
      <c r="A37" s="274"/>
      <c r="B37" s="16">
        <v>75100</v>
      </c>
      <c r="C37" s="84" t="s">
        <v>113</v>
      </c>
      <c r="D37" s="87"/>
      <c r="E37" s="87"/>
      <c r="F37" s="83"/>
      <c r="G37" s="85">
        <f>SUM(G33:G36)*0.07</f>
        <v>4641</v>
      </c>
      <c r="H37" s="88">
        <f>SUM(H33:H36)*0.07</f>
        <v>3248.7000000000003</v>
      </c>
      <c r="I37" s="88">
        <f>SUM(I33:I36)*0.07</f>
        <v>1392.3000000000002</v>
      </c>
      <c r="J37" s="88">
        <f>SUM(J33:J36)*0.07</f>
        <v>0</v>
      </c>
      <c r="K37" s="101"/>
    </row>
    <row r="38" spans="1:11" ht="13.5" thickBot="1">
      <c r="A38" s="274"/>
      <c r="B38" s="351" t="s">
        <v>58</v>
      </c>
      <c r="C38" s="351"/>
      <c r="D38" s="351"/>
      <c r="E38" s="351"/>
      <c r="F38" s="351"/>
      <c r="G38" s="89">
        <f>SUM(G33:G37)</f>
        <v>70941</v>
      </c>
      <c r="H38" s="100">
        <f>SUM(H33:H37)</f>
        <v>49658.7</v>
      </c>
      <c r="I38" s="100">
        <f>SUM(I33:I37)</f>
        <v>21282.3</v>
      </c>
      <c r="J38" s="100">
        <f>SUM(J33:J37)</f>
        <v>0</v>
      </c>
      <c r="K38" s="101"/>
    </row>
    <row r="39" spans="1:11" ht="13.5" thickTop="1">
      <c r="A39" s="274"/>
      <c r="B39" s="352" t="s">
        <v>301</v>
      </c>
      <c r="C39" s="352"/>
      <c r="D39" s="352"/>
      <c r="E39" s="352"/>
      <c r="F39" s="352"/>
      <c r="G39" s="352"/>
      <c r="H39" s="352"/>
      <c r="I39" s="352"/>
      <c r="J39" s="352"/>
      <c r="K39" s="101"/>
    </row>
    <row r="40" spans="1:11" ht="12.75">
      <c r="A40" s="274"/>
      <c r="B40" s="18">
        <v>71400</v>
      </c>
      <c r="C40" s="84" t="s">
        <v>104</v>
      </c>
      <c r="D40" s="85">
        <v>6000</v>
      </c>
      <c r="E40" s="85">
        <v>1</v>
      </c>
      <c r="F40" s="86">
        <v>5</v>
      </c>
      <c r="G40" s="85">
        <f>D40*E40*F40</f>
        <v>30000</v>
      </c>
      <c r="H40" s="88">
        <f>G40*0.6</f>
        <v>18000</v>
      </c>
      <c r="I40" s="88">
        <f>G40*0.3</f>
        <v>9000</v>
      </c>
      <c r="J40" s="88">
        <f>G40*0.1</f>
        <v>3000</v>
      </c>
      <c r="K40" s="101"/>
    </row>
    <row r="41" spans="1:11" ht="12.75">
      <c r="A41" s="274"/>
      <c r="B41" s="364">
        <v>71600</v>
      </c>
      <c r="C41" t="s">
        <v>108</v>
      </c>
      <c r="D41" s="87">
        <v>1000</v>
      </c>
      <c r="E41" s="87">
        <v>3</v>
      </c>
      <c r="F41" s="83">
        <v>1</v>
      </c>
      <c r="G41" s="85">
        <f>D41*E41*F41</f>
        <v>3000</v>
      </c>
      <c r="H41" s="88">
        <f>G41*0.6</f>
        <v>1800</v>
      </c>
      <c r="I41" s="88">
        <f>G41*0.3</f>
        <v>900</v>
      </c>
      <c r="J41" s="88">
        <f>G41*0.1</f>
        <v>300</v>
      </c>
      <c r="K41" s="101"/>
    </row>
    <row r="42" spans="1:11" ht="12.75">
      <c r="A42" s="274"/>
      <c r="B42" s="364"/>
      <c r="C42" t="s">
        <v>109</v>
      </c>
      <c r="D42" s="87">
        <v>550</v>
      </c>
      <c r="E42" s="87">
        <v>3</v>
      </c>
      <c r="F42" s="83">
        <v>2</v>
      </c>
      <c r="G42" s="85">
        <f>D42*E42*F42</f>
        <v>3300</v>
      </c>
      <c r="H42" s="88">
        <f>G42*0.6</f>
        <v>1980</v>
      </c>
      <c r="I42" s="88">
        <f>G42*0.3</f>
        <v>990</v>
      </c>
      <c r="J42" s="88">
        <f>G42*0.1</f>
        <v>330</v>
      </c>
      <c r="K42" s="101"/>
    </row>
    <row r="43" spans="1:11" ht="12.75">
      <c r="A43" s="274"/>
      <c r="B43" s="16">
        <v>75100</v>
      </c>
      <c r="C43" s="84" t="s">
        <v>113</v>
      </c>
      <c r="D43" s="87"/>
      <c r="E43" s="87"/>
      <c r="F43" s="83"/>
      <c r="G43" s="85">
        <f>SUM(G40:G42)*0.07</f>
        <v>2541.0000000000005</v>
      </c>
      <c r="H43" s="105">
        <f>SUM(H40:H42)*0.07</f>
        <v>1524.6000000000001</v>
      </c>
      <c r="I43" s="105">
        <f>SUM(I40:I42)*0.07</f>
        <v>762.3000000000001</v>
      </c>
      <c r="J43" s="105">
        <f>SUM(J40:J42)*0.07</f>
        <v>254.10000000000002</v>
      </c>
      <c r="K43" s="101"/>
    </row>
    <row r="44" spans="1:11" ht="13.5" thickBot="1">
      <c r="A44" s="274"/>
      <c r="B44" s="351" t="s">
        <v>62</v>
      </c>
      <c r="C44" s="351"/>
      <c r="D44" s="351"/>
      <c r="E44" s="351"/>
      <c r="F44" s="351"/>
      <c r="G44" s="89">
        <f>SUM(G40:G43)</f>
        <v>38841</v>
      </c>
      <c r="H44" s="100">
        <f>SUM(H40:H43)</f>
        <v>23304.6</v>
      </c>
      <c r="I44" s="100">
        <f>SUM(I40:I43)</f>
        <v>11652.3</v>
      </c>
      <c r="J44" s="100">
        <f>SUM(J40:J43)</f>
        <v>3884.1</v>
      </c>
      <c r="K44" s="101"/>
    </row>
    <row r="45" spans="1:11" ht="13.5" thickTop="1">
      <c r="A45" s="274"/>
      <c r="B45" s="361" t="s">
        <v>300</v>
      </c>
      <c r="C45" s="361"/>
      <c r="D45" s="361"/>
      <c r="E45" s="361"/>
      <c r="F45" s="361"/>
      <c r="G45" s="361"/>
      <c r="H45" s="361"/>
      <c r="I45" s="361"/>
      <c r="J45" s="361"/>
      <c r="K45" s="101"/>
    </row>
    <row r="46" spans="1:11" ht="12.75">
      <c r="A46" s="274"/>
      <c r="B46" s="151">
        <v>71400</v>
      </c>
      <c r="C46" s="133" t="s">
        <v>104</v>
      </c>
      <c r="D46" s="134">
        <v>4400</v>
      </c>
      <c r="E46" s="134">
        <v>1</v>
      </c>
      <c r="F46" s="135">
        <v>36</v>
      </c>
      <c r="G46" s="134">
        <f>D46*E46*F46</f>
        <v>158400</v>
      </c>
      <c r="H46" s="136">
        <f>G46/3</f>
        <v>52800</v>
      </c>
      <c r="I46" s="136">
        <f>G46/3</f>
        <v>52800</v>
      </c>
      <c r="J46" s="136">
        <f>G46/3</f>
        <v>52800</v>
      </c>
      <c r="K46" s="101"/>
    </row>
    <row r="47" spans="1:11" ht="12.75">
      <c r="A47" s="274"/>
      <c r="B47" s="364">
        <v>71600</v>
      </c>
      <c r="C47" t="s">
        <v>108</v>
      </c>
      <c r="D47" s="87">
        <v>1000</v>
      </c>
      <c r="E47" s="87">
        <v>3</v>
      </c>
      <c r="F47" s="83">
        <v>1</v>
      </c>
      <c r="G47" s="85">
        <f>D47*E47*F47</f>
        <v>3000</v>
      </c>
      <c r="H47" s="88">
        <f>G47*0.6</f>
        <v>1800</v>
      </c>
      <c r="I47" s="88">
        <f>G47*0.3</f>
        <v>900</v>
      </c>
      <c r="J47" s="88">
        <f>G47*0.1</f>
        <v>300</v>
      </c>
      <c r="K47" s="101"/>
    </row>
    <row r="48" spans="1:11" ht="12.75">
      <c r="A48" s="274"/>
      <c r="B48" s="364"/>
      <c r="C48" t="s">
        <v>109</v>
      </c>
      <c r="D48" s="87">
        <v>550</v>
      </c>
      <c r="E48" s="87">
        <v>3</v>
      </c>
      <c r="F48" s="83">
        <v>2</v>
      </c>
      <c r="G48" s="85">
        <f>D48*E48*F48</f>
        <v>3300</v>
      </c>
      <c r="H48" s="88">
        <f>G48*0.6</f>
        <v>1980</v>
      </c>
      <c r="I48" s="88">
        <f>G48*0.3</f>
        <v>990</v>
      </c>
      <c r="J48" s="88">
        <f>G48*0.1</f>
        <v>330</v>
      </c>
      <c r="K48" s="101"/>
    </row>
    <row r="49" spans="1:11" ht="12.75">
      <c r="A49" s="274"/>
      <c r="B49" s="364"/>
      <c r="C49" t="s">
        <v>110</v>
      </c>
      <c r="D49" s="87">
        <v>3000</v>
      </c>
      <c r="E49" s="87">
        <v>2</v>
      </c>
      <c r="F49" s="83">
        <v>1</v>
      </c>
      <c r="G49" s="85">
        <f>D49*E49*F49</f>
        <v>6000</v>
      </c>
      <c r="H49" s="88">
        <f>G49*0.6</f>
        <v>3600</v>
      </c>
      <c r="I49" s="88">
        <f>G49*0.3</f>
        <v>1800</v>
      </c>
      <c r="J49" s="88">
        <f>G49*0.1</f>
        <v>600</v>
      </c>
      <c r="K49" s="101"/>
    </row>
    <row r="50" spans="1:11" ht="12.75">
      <c r="A50" s="274"/>
      <c r="B50" s="364"/>
      <c r="C50" t="s">
        <v>111</v>
      </c>
      <c r="D50" s="87">
        <v>670</v>
      </c>
      <c r="E50" s="87">
        <v>2</v>
      </c>
      <c r="F50" s="83">
        <v>3</v>
      </c>
      <c r="G50" s="85">
        <f>D50*E50*F50</f>
        <v>4020</v>
      </c>
      <c r="H50" s="88">
        <f>G50*0.6</f>
        <v>2412</v>
      </c>
      <c r="I50" s="88">
        <f>G50*0.3</f>
        <v>1206</v>
      </c>
      <c r="J50" s="88">
        <f>G50*0.1</f>
        <v>402</v>
      </c>
      <c r="K50" s="101"/>
    </row>
    <row r="51" spans="1:11" ht="12.75">
      <c r="A51" s="274"/>
      <c r="B51" s="16">
        <v>72100</v>
      </c>
      <c r="C51" s="84" t="s">
        <v>53</v>
      </c>
      <c r="D51" s="87"/>
      <c r="E51" s="87"/>
      <c r="F51" s="83"/>
      <c r="G51" s="85">
        <v>85000</v>
      </c>
      <c r="H51" s="88">
        <f>G51*0.6</f>
        <v>51000</v>
      </c>
      <c r="I51" s="88">
        <f>G51*0.3</f>
        <v>25500</v>
      </c>
      <c r="J51" s="88">
        <f>G51*0.1</f>
        <v>8500</v>
      </c>
      <c r="K51" s="101"/>
    </row>
    <row r="52" spans="1:11" ht="12.75">
      <c r="A52" s="274"/>
      <c r="B52" s="16">
        <v>75100</v>
      </c>
      <c r="C52" s="84" t="s">
        <v>113</v>
      </c>
      <c r="D52" s="87"/>
      <c r="E52" s="87"/>
      <c r="F52" s="83"/>
      <c r="G52" s="85">
        <f>SUM(G46:G51)*0.07</f>
        <v>18180.4</v>
      </c>
      <c r="H52" s="105">
        <f>SUM(H46:H51)*0.07</f>
        <v>7951.4400000000005</v>
      </c>
      <c r="I52" s="105">
        <f>SUM(I46:I51)*0.07</f>
        <v>5823.72</v>
      </c>
      <c r="J52" s="105">
        <f>SUM(J46:J51)*0.07</f>
        <v>4405.240000000001</v>
      </c>
      <c r="K52" s="101"/>
    </row>
    <row r="53" spans="1:11" ht="13.5" thickBot="1">
      <c r="A53" s="274"/>
      <c r="B53" s="351" t="s">
        <v>60</v>
      </c>
      <c r="C53" s="351"/>
      <c r="D53" s="351"/>
      <c r="E53" s="351"/>
      <c r="F53" s="351"/>
      <c r="G53" s="89">
        <f>SUM(G46:G52)</f>
        <v>277900.4</v>
      </c>
      <c r="H53" s="100">
        <f>SUM(H46:H52)</f>
        <v>121543.44</v>
      </c>
      <c r="I53" s="100">
        <f>SUM(I46:I52)</f>
        <v>89019.72</v>
      </c>
      <c r="J53" s="100">
        <f>SUM(J46:J52)</f>
        <v>67337.24</v>
      </c>
      <c r="K53" s="101"/>
    </row>
    <row r="54" spans="1:11" ht="23.25" customHeight="1" thickTop="1">
      <c r="A54" s="274"/>
      <c r="B54" s="361" t="s">
        <v>299</v>
      </c>
      <c r="C54" s="361"/>
      <c r="D54" s="361"/>
      <c r="E54" s="361"/>
      <c r="F54" s="361"/>
      <c r="G54" s="361"/>
      <c r="H54" s="361"/>
      <c r="I54" s="361"/>
      <c r="J54" s="361"/>
      <c r="K54" s="101"/>
    </row>
    <row r="55" spans="1:11" ht="12.75">
      <c r="A55" s="274"/>
      <c r="B55" s="18">
        <v>71400</v>
      </c>
      <c r="C55" s="84" t="s">
        <v>104</v>
      </c>
      <c r="D55" s="85">
        <v>6000</v>
      </c>
      <c r="E55" s="85">
        <v>1</v>
      </c>
      <c r="F55" s="86">
        <v>5</v>
      </c>
      <c r="G55" s="85">
        <f>D55*E55*F55</f>
        <v>30000</v>
      </c>
      <c r="H55" s="88">
        <f>G55*0.6</f>
        <v>18000</v>
      </c>
      <c r="I55" s="88">
        <f>G55*0.3</f>
        <v>9000</v>
      </c>
      <c r="J55" s="88">
        <f>G55*0.1</f>
        <v>3000</v>
      </c>
      <c r="K55" s="101"/>
    </row>
    <row r="56" spans="1:11" ht="12.75">
      <c r="A56" s="274"/>
      <c r="B56" s="364">
        <v>71600</v>
      </c>
      <c r="C56" t="s">
        <v>108</v>
      </c>
      <c r="D56" s="87">
        <v>1000</v>
      </c>
      <c r="E56" s="87">
        <v>3</v>
      </c>
      <c r="F56" s="83">
        <v>1</v>
      </c>
      <c r="G56" s="85">
        <f>D56*E56*F56</f>
        <v>3000</v>
      </c>
      <c r="H56" s="88">
        <f>G56*0.6</f>
        <v>1800</v>
      </c>
      <c r="I56" s="88">
        <f>G56*0.3</f>
        <v>900</v>
      </c>
      <c r="J56" s="88">
        <f>G56*0.1</f>
        <v>300</v>
      </c>
      <c r="K56" s="101"/>
    </row>
    <row r="57" spans="1:11" ht="12.75">
      <c r="A57" s="274"/>
      <c r="B57" s="364"/>
      <c r="C57" t="s">
        <v>109</v>
      </c>
      <c r="D57" s="87">
        <v>550</v>
      </c>
      <c r="E57" s="87">
        <v>3</v>
      </c>
      <c r="F57" s="83">
        <v>2</v>
      </c>
      <c r="G57" s="85">
        <f>D57*E57*F57</f>
        <v>3300</v>
      </c>
      <c r="H57" s="88">
        <f>G57*0.6</f>
        <v>1980</v>
      </c>
      <c r="I57" s="88">
        <f>G57*0.3</f>
        <v>990</v>
      </c>
      <c r="J57" s="88">
        <f>G57*0.1</f>
        <v>330</v>
      </c>
      <c r="K57" s="101"/>
    </row>
    <row r="58" spans="1:11" ht="12.75">
      <c r="A58" s="274"/>
      <c r="B58" s="364"/>
      <c r="C58" t="s">
        <v>110</v>
      </c>
      <c r="D58" s="87">
        <v>2500</v>
      </c>
      <c r="E58" s="87">
        <v>1</v>
      </c>
      <c r="F58" s="83">
        <v>1</v>
      </c>
      <c r="G58" s="85">
        <f>D58*E58*F58</f>
        <v>2500</v>
      </c>
      <c r="H58" s="88">
        <f>G58*0.6</f>
        <v>1500</v>
      </c>
      <c r="I58" s="88">
        <f>G58*0.3</f>
        <v>750</v>
      </c>
      <c r="J58" s="88">
        <f>G58*0.1</f>
        <v>250</v>
      </c>
      <c r="K58" s="101"/>
    </row>
    <row r="59" spans="1:11" ht="12.75">
      <c r="A59" s="274"/>
      <c r="B59" s="364"/>
      <c r="C59" t="s">
        <v>111</v>
      </c>
      <c r="D59" s="87">
        <v>670</v>
      </c>
      <c r="E59" s="87">
        <v>1</v>
      </c>
      <c r="F59" s="83">
        <v>3</v>
      </c>
      <c r="G59" s="85">
        <f>D59*E59*F59</f>
        <v>2010</v>
      </c>
      <c r="H59" s="88">
        <f>G59*0.6</f>
        <v>1206</v>
      </c>
      <c r="I59" s="88">
        <f>G59*0.3</f>
        <v>603</v>
      </c>
      <c r="J59" s="88">
        <f>G59*0.1</f>
        <v>201</v>
      </c>
      <c r="K59" s="101"/>
    </row>
    <row r="60" spans="1:11" ht="12.75">
      <c r="A60" s="274"/>
      <c r="B60" s="16">
        <v>75100</v>
      </c>
      <c r="C60" s="84" t="s">
        <v>113</v>
      </c>
      <c r="D60" s="87"/>
      <c r="E60" s="87"/>
      <c r="F60" s="83"/>
      <c r="G60" s="85">
        <f>SUM(G55:G59)*0.07</f>
        <v>2856.7000000000003</v>
      </c>
      <c r="H60" s="105">
        <f>SUM(H55:H59)*0.07</f>
        <v>1714.0200000000002</v>
      </c>
      <c r="I60" s="105">
        <f>SUM(I55:I59)*0.07</f>
        <v>857.0100000000001</v>
      </c>
      <c r="J60" s="105">
        <f>SUM(J55:J59)*0.07</f>
        <v>285.67</v>
      </c>
      <c r="K60" s="101"/>
    </row>
    <row r="61" spans="1:11" ht="13.5" thickBot="1">
      <c r="A61" s="274"/>
      <c r="B61" s="351" t="s">
        <v>61</v>
      </c>
      <c r="C61" s="351"/>
      <c r="D61" s="351"/>
      <c r="E61" s="351"/>
      <c r="F61" s="351"/>
      <c r="G61" s="89">
        <f>SUM(G55:G60)</f>
        <v>43666.7</v>
      </c>
      <c r="H61" s="100">
        <f>SUM(H55:H60)</f>
        <v>26200.02</v>
      </c>
      <c r="I61" s="100">
        <f>SUM(I55:I60)</f>
        <v>13100.01</v>
      </c>
      <c r="J61" s="100">
        <f>SUM(J55:J60)</f>
        <v>4366.67</v>
      </c>
      <c r="K61" s="101"/>
    </row>
    <row r="62" spans="1:11" ht="17.25" customHeight="1" thickTop="1">
      <c r="A62" s="274"/>
      <c r="B62" s="361" t="s">
        <v>34</v>
      </c>
      <c r="C62" s="361"/>
      <c r="D62" s="361"/>
      <c r="E62" s="361"/>
      <c r="F62" s="361"/>
      <c r="G62" s="361"/>
      <c r="H62" s="361"/>
      <c r="I62" s="361"/>
      <c r="J62" s="361"/>
      <c r="K62" s="101"/>
    </row>
    <row r="63" spans="1:11" ht="12.75">
      <c r="A63" s="274"/>
      <c r="B63" s="18">
        <v>71400</v>
      </c>
      <c r="C63" s="84" t="s">
        <v>104</v>
      </c>
      <c r="D63" s="85">
        <v>6000</v>
      </c>
      <c r="E63" s="85">
        <v>1</v>
      </c>
      <c r="F63" s="86">
        <v>5</v>
      </c>
      <c r="G63" s="85">
        <f>D63*E63*F63</f>
        <v>30000</v>
      </c>
      <c r="H63" s="88">
        <f>G63*0.6</f>
        <v>18000</v>
      </c>
      <c r="I63" s="88">
        <f>G63*0.3</f>
        <v>9000</v>
      </c>
      <c r="J63" s="88">
        <f>G63*0.1</f>
        <v>3000</v>
      </c>
      <c r="K63" s="101"/>
    </row>
    <row r="64" spans="1:11" ht="12.75">
      <c r="A64" s="274"/>
      <c r="B64" s="364">
        <v>71600</v>
      </c>
      <c r="C64" t="s">
        <v>108</v>
      </c>
      <c r="D64" s="87">
        <v>1000</v>
      </c>
      <c r="E64" s="87">
        <v>3</v>
      </c>
      <c r="F64" s="83">
        <v>1</v>
      </c>
      <c r="G64" s="85">
        <f>D64*E64*F64</f>
        <v>3000</v>
      </c>
      <c r="H64" s="88">
        <f>G64*0.6</f>
        <v>1800</v>
      </c>
      <c r="I64" s="88">
        <f>G64*0.3</f>
        <v>900</v>
      </c>
      <c r="J64" s="88">
        <f>G64*0.1</f>
        <v>300</v>
      </c>
      <c r="K64" s="101"/>
    </row>
    <row r="65" spans="1:11" ht="12.75">
      <c r="A65" s="274"/>
      <c r="B65" s="364"/>
      <c r="C65" t="s">
        <v>109</v>
      </c>
      <c r="D65" s="87">
        <v>550</v>
      </c>
      <c r="E65" s="87">
        <v>3</v>
      </c>
      <c r="F65" s="83">
        <v>2</v>
      </c>
      <c r="G65" s="85">
        <f>D65*E65*F65</f>
        <v>3300</v>
      </c>
      <c r="H65" s="88">
        <f>G65*0.6</f>
        <v>1980</v>
      </c>
      <c r="I65" s="88">
        <f>G65*0.3</f>
        <v>990</v>
      </c>
      <c r="J65" s="88">
        <f>G65*0.1</f>
        <v>330</v>
      </c>
      <c r="K65" s="101"/>
    </row>
    <row r="66" spans="1:11" ht="12.75">
      <c r="A66" s="274"/>
      <c r="B66" s="364"/>
      <c r="C66" t="s">
        <v>110</v>
      </c>
      <c r="D66" s="87">
        <v>3000</v>
      </c>
      <c r="E66" s="87">
        <v>1</v>
      </c>
      <c r="F66" s="83">
        <v>1</v>
      </c>
      <c r="G66" s="85">
        <f>D66*E66*F66</f>
        <v>3000</v>
      </c>
      <c r="H66" s="88">
        <f>G66*0.6</f>
        <v>1800</v>
      </c>
      <c r="I66" s="88">
        <f>G66*0.3</f>
        <v>900</v>
      </c>
      <c r="J66" s="88">
        <f>G66*0.1</f>
        <v>300</v>
      </c>
      <c r="K66" s="101"/>
    </row>
    <row r="67" spans="1:11" ht="12.75">
      <c r="A67" s="274"/>
      <c r="B67" s="364"/>
      <c r="C67" t="s">
        <v>111</v>
      </c>
      <c r="D67" s="87">
        <v>670</v>
      </c>
      <c r="E67" s="87">
        <v>1</v>
      </c>
      <c r="F67" s="83">
        <v>3</v>
      </c>
      <c r="G67" s="85">
        <f>D67*E67*F67</f>
        <v>2010</v>
      </c>
      <c r="H67" s="88">
        <f>G67*0.6</f>
        <v>1206</v>
      </c>
      <c r="I67" s="88">
        <f>G67*0.3</f>
        <v>603</v>
      </c>
      <c r="J67" s="88">
        <f>G67*0.1</f>
        <v>201</v>
      </c>
      <c r="K67" s="101"/>
    </row>
    <row r="68" spans="1:11" ht="12.75">
      <c r="A68" s="274"/>
      <c r="B68" s="16">
        <v>75100</v>
      </c>
      <c r="C68" s="84" t="s">
        <v>113</v>
      </c>
      <c r="D68" s="87"/>
      <c r="E68" s="87"/>
      <c r="F68" s="83"/>
      <c r="G68" s="85">
        <f>SUM(G63:G67)*0.07</f>
        <v>2891.7000000000003</v>
      </c>
      <c r="H68" s="105">
        <f>SUM(H63:H67)*0.07</f>
        <v>1735.0200000000002</v>
      </c>
      <c r="I68" s="105">
        <f>SUM(I63:I67)*0.07</f>
        <v>867.5100000000001</v>
      </c>
      <c r="J68" s="105">
        <f>SUM(J63:J67)*0.07</f>
        <v>289.17</v>
      </c>
      <c r="K68" s="101"/>
    </row>
    <row r="69" spans="1:11" ht="13.5" thickBot="1">
      <c r="A69" s="362"/>
      <c r="B69" s="351" t="s">
        <v>68</v>
      </c>
      <c r="C69" s="351"/>
      <c r="D69" s="351"/>
      <c r="E69" s="351"/>
      <c r="F69" s="351"/>
      <c r="G69" s="89">
        <f>SUM(G63:G68)</f>
        <v>44201.7</v>
      </c>
      <c r="H69" s="100">
        <f>SUM(H63:H68)</f>
        <v>26521.02</v>
      </c>
      <c r="I69" s="100">
        <f>SUM(I63:I68)</f>
        <v>13260.51</v>
      </c>
      <c r="J69" s="100">
        <f>SUM(J63:J68)</f>
        <v>4420.17</v>
      </c>
      <c r="K69" s="101"/>
    </row>
    <row r="70" spans="1:11" ht="14.25" thickBot="1" thickTop="1">
      <c r="A70" s="93"/>
      <c r="B70" s="350" t="s">
        <v>84</v>
      </c>
      <c r="C70" s="350"/>
      <c r="D70" s="350"/>
      <c r="E70" s="350"/>
      <c r="F70" s="350"/>
      <c r="G70" s="92">
        <f>SUM(G9,G15,G22,G31,G38,G44,G53,G61,G69)</f>
        <v>1397783.7999999998</v>
      </c>
      <c r="H70" s="92">
        <f>SUM(H9,H15,H22,H31,H38,H44,H53,H61,H69)</f>
        <v>996666.48</v>
      </c>
      <c r="I70" s="92">
        <f>SUM(I9,I15,I22,I31,I38,I44,I53,I61,I69)</f>
        <v>286730.04</v>
      </c>
      <c r="J70" s="92">
        <f>SUM(J9,J15,J22,J31,J38,J44,J53,J61,J69)</f>
        <v>114387.28</v>
      </c>
      <c r="K70" s="101"/>
    </row>
    <row r="71" spans="1:10" ht="15" customHeight="1" thickTop="1">
      <c r="A71" s="346" t="s">
        <v>1</v>
      </c>
      <c r="B71" s="356" t="s">
        <v>298</v>
      </c>
      <c r="C71" s="357"/>
      <c r="D71" s="357"/>
      <c r="E71" s="357"/>
      <c r="F71" s="357"/>
      <c r="G71" s="357"/>
      <c r="H71" s="357"/>
      <c r="I71" s="357"/>
      <c r="J71" s="357"/>
    </row>
    <row r="72" spans="1:10" ht="12.75">
      <c r="A72" s="346"/>
      <c r="B72" s="117">
        <v>71400</v>
      </c>
      <c r="C72" s="84" t="s">
        <v>104</v>
      </c>
      <c r="D72" s="85">
        <v>6000</v>
      </c>
      <c r="E72" s="85">
        <v>2</v>
      </c>
      <c r="F72" s="86">
        <v>6</v>
      </c>
      <c r="G72" s="85">
        <f>D72*E72*F72</f>
        <v>72000</v>
      </c>
      <c r="H72" s="88">
        <f aca="true" t="shared" si="0" ref="H72:H128">G72*0.5</f>
        <v>36000</v>
      </c>
      <c r="I72" s="88">
        <f aca="true" t="shared" si="1" ref="I72:I128">G72*0.3</f>
        <v>21600</v>
      </c>
      <c r="J72" s="88">
        <f aca="true" t="shared" si="2" ref="J72:J128">G72*0.2</f>
        <v>14400</v>
      </c>
    </row>
    <row r="73" spans="1:10" ht="12.75">
      <c r="A73" s="346"/>
      <c r="B73" s="355">
        <v>71600</v>
      </c>
      <c r="C73" t="s">
        <v>108</v>
      </c>
      <c r="D73" s="87">
        <v>1000</v>
      </c>
      <c r="E73" s="87">
        <v>3</v>
      </c>
      <c r="F73" s="83">
        <v>1</v>
      </c>
      <c r="G73" s="85">
        <f>D73*E73*F73</f>
        <v>3000</v>
      </c>
      <c r="H73" s="88">
        <f t="shared" si="0"/>
        <v>1500</v>
      </c>
      <c r="I73" s="88">
        <f t="shared" si="1"/>
        <v>900</v>
      </c>
      <c r="J73" s="88">
        <f t="shared" si="2"/>
        <v>600</v>
      </c>
    </row>
    <row r="74" spans="1:10" ht="12.75">
      <c r="A74" s="346"/>
      <c r="B74" s="355"/>
      <c r="C74" t="s">
        <v>109</v>
      </c>
      <c r="D74" s="87">
        <v>550</v>
      </c>
      <c r="E74" s="87">
        <v>3</v>
      </c>
      <c r="F74" s="83">
        <v>2</v>
      </c>
      <c r="G74" s="85">
        <f>D74*E74*F74</f>
        <v>3300</v>
      </c>
      <c r="H74" s="88">
        <f t="shared" si="0"/>
        <v>1650</v>
      </c>
      <c r="I74" s="88">
        <f t="shared" si="1"/>
        <v>990</v>
      </c>
      <c r="J74" s="88">
        <f t="shared" si="2"/>
        <v>660</v>
      </c>
    </row>
    <row r="75" spans="1:10" ht="12.75">
      <c r="A75" s="346"/>
      <c r="B75" s="355"/>
      <c r="C75" t="s">
        <v>110</v>
      </c>
      <c r="D75" s="87">
        <v>3000</v>
      </c>
      <c r="E75" s="87">
        <v>2</v>
      </c>
      <c r="F75" s="83">
        <v>1</v>
      </c>
      <c r="G75" s="85">
        <f>D75*E75*F75</f>
        <v>6000</v>
      </c>
      <c r="H75" s="88">
        <f t="shared" si="0"/>
        <v>3000</v>
      </c>
      <c r="I75" s="88">
        <f t="shared" si="1"/>
        <v>1800</v>
      </c>
      <c r="J75" s="88">
        <f t="shared" si="2"/>
        <v>1200</v>
      </c>
    </row>
    <row r="76" spans="1:10" ht="12.75">
      <c r="A76" s="346"/>
      <c r="B76" s="355"/>
      <c r="C76" t="s">
        <v>111</v>
      </c>
      <c r="D76" s="87">
        <v>670</v>
      </c>
      <c r="E76" s="87">
        <v>2</v>
      </c>
      <c r="F76" s="83">
        <v>3</v>
      </c>
      <c r="G76" s="85">
        <f>D76*E76*F76</f>
        <v>4020</v>
      </c>
      <c r="H76" s="88">
        <f t="shared" si="0"/>
        <v>2010</v>
      </c>
      <c r="I76" s="88">
        <f t="shared" si="1"/>
        <v>1206</v>
      </c>
      <c r="J76" s="88">
        <f t="shared" si="2"/>
        <v>804</v>
      </c>
    </row>
    <row r="77" spans="1:10" ht="12.75">
      <c r="A77" s="346"/>
      <c r="B77" s="16">
        <v>72100</v>
      </c>
      <c r="C77" s="84" t="s">
        <v>106</v>
      </c>
      <c r="D77" s="87"/>
      <c r="E77" s="87"/>
      <c r="F77" s="83"/>
      <c r="G77" s="85">
        <v>150000</v>
      </c>
      <c r="H77" s="88">
        <f t="shared" si="0"/>
        <v>75000</v>
      </c>
      <c r="I77" s="88">
        <f t="shared" si="1"/>
        <v>45000</v>
      </c>
      <c r="J77" s="88">
        <f t="shared" si="2"/>
        <v>30000</v>
      </c>
    </row>
    <row r="78" spans="1:10" ht="12.75">
      <c r="A78" s="346"/>
      <c r="B78" s="16">
        <v>75100</v>
      </c>
      <c r="C78" s="84" t="s">
        <v>113</v>
      </c>
      <c r="D78" s="87"/>
      <c r="E78" s="87"/>
      <c r="F78" s="83"/>
      <c r="G78" s="85">
        <f>SUM(G72:G77)*0.07</f>
        <v>16682.4</v>
      </c>
      <c r="H78" s="105">
        <f>SUM(H72:H77)*0.07</f>
        <v>8341.2</v>
      </c>
      <c r="I78" s="105">
        <f>SUM(I72:I77)*0.07</f>
        <v>5004.72</v>
      </c>
      <c r="J78" s="105">
        <f>SUM(J72:J77)*0.07</f>
        <v>3336.4800000000005</v>
      </c>
    </row>
    <row r="79" spans="1:10" ht="13.5" thickBot="1">
      <c r="A79" s="346"/>
      <c r="B79" s="351" t="s">
        <v>63</v>
      </c>
      <c r="C79" s="351"/>
      <c r="D79" s="351"/>
      <c r="E79" s="351"/>
      <c r="F79" s="351"/>
      <c r="G79" s="89">
        <f>SUM(G72:G78)</f>
        <v>255002.4</v>
      </c>
      <c r="H79" s="100">
        <f>SUM(H72:H78)</f>
        <v>127501.2</v>
      </c>
      <c r="I79" s="100">
        <f>SUM(I72:I78)</f>
        <v>76500.72</v>
      </c>
      <c r="J79" s="100">
        <f>SUM(J72:J78)</f>
        <v>51000.48</v>
      </c>
    </row>
    <row r="80" spans="1:10" ht="13.5" thickTop="1">
      <c r="A80" s="346"/>
      <c r="B80" s="353" t="s">
        <v>297</v>
      </c>
      <c r="C80" s="352"/>
      <c r="D80" s="352"/>
      <c r="E80" s="352"/>
      <c r="F80" s="352"/>
      <c r="G80" s="352"/>
      <c r="H80" s="352"/>
      <c r="I80" s="352"/>
      <c r="J80" s="352"/>
    </row>
    <row r="81" spans="1:10" ht="12.75">
      <c r="A81" s="346"/>
      <c r="B81" s="117">
        <v>71400</v>
      </c>
      <c r="C81" s="84" t="s">
        <v>104</v>
      </c>
      <c r="D81" s="85">
        <v>6000</v>
      </c>
      <c r="E81" s="85">
        <v>2</v>
      </c>
      <c r="F81" s="86">
        <v>5</v>
      </c>
      <c r="G81" s="85">
        <f>D81*E81*F81</f>
        <v>60000</v>
      </c>
      <c r="H81" s="88">
        <f t="shared" si="0"/>
        <v>30000</v>
      </c>
      <c r="I81" s="88">
        <f t="shared" si="1"/>
        <v>18000</v>
      </c>
      <c r="J81" s="88">
        <f t="shared" si="2"/>
        <v>12000</v>
      </c>
    </row>
    <row r="82" spans="1:10" ht="12.75">
      <c r="A82" s="346"/>
      <c r="B82" s="355">
        <v>71600</v>
      </c>
      <c r="C82" t="s">
        <v>108</v>
      </c>
      <c r="D82" s="87">
        <v>1000</v>
      </c>
      <c r="E82" s="87">
        <v>3</v>
      </c>
      <c r="F82" s="83">
        <v>1</v>
      </c>
      <c r="G82" s="85">
        <f>D82*E82*F82</f>
        <v>3000</v>
      </c>
      <c r="H82" s="88">
        <f t="shared" si="0"/>
        <v>1500</v>
      </c>
      <c r="I82" s="88">
        <f t="shared" si="1"/>
        <v>900</v>
      </c>
      <c r="J82" s="88">
        <f t="shared" si="2"/>
        <v>600</v>
      </c>
    </row>
    <row r="83" spans="1:10" ht="12.75">
      <c r="A83" s="346"/>
      <c r="B83" s="355"/>
      <c r="C83" t="s">
        <v>109</v>
      </c>
      <c r="D83" s="87">
        <v>550</v>
      </c>
      <c r="E83" s="87">
        <v>3</v>
      </c>
      <c r="F83" s="83">
        <v>2</v>
      </c>
      <c r="G83" s="85">
        <f>D83*E83*F83</f>
        <v>3300</v>
      </c>
      <c r="H83" s="88">
        <f t="shared" si="0"/>
        <v>1650</v>
      </c>
      <c r="I83" s="88">
        <f t="shared" si="1"/>
        <v>990</v>
      </c>
      <c r="J83" s="88">
        <f t="shared" si="2"/>
        <v>660</v>
      </c>
    </row>
    <row r="84" spans="1:10" ht="12.75">
      <c r="A84" s="346"/>
      <c r="B84" s="16">
        <v>72100</v>
      </c>
      <c r="C84" s="84" t="s">
        <v>106</v>
      </c>
      <c r="D84" s="87"/>
      <c r="E84" s="87"/>
      <c r="F84" s="83"/>
      <c r="G84" s="85">
        <v>50000</v>
      </c>
      <c r="H84" s="88">
        <f t="shared" si="0"/>
        <v>25000</v>
      </c>
      <c r="I84" s="88">
        <f t="shared" si="1"/>
        <v>15000</v>
      </c>
      <c r="J84" s="88">
        <f t="shared" si="2"/>
        <v>10000</v>
      </c>
    </row>
    <row r="85" spans="1:10" ht="12.75">
      <c r="A85" s="346"/>
      <c r="B85" s="16">
        <v>75100</v>
      </c>
      <c r="C85" s="84" t="s">
        <v>113</v>
      </c>
      <c r="D85" s="87"/>
      <c r="E85" s="87"/>
      <c r="F85" s="83"/>
      <c r="G85" s="85">
        <f>SUM(G81:G84)*0.07</f>
        <v>8141.000000000001</v>
      </c>
      <c r="H85" s="105">
        <f>SUM(H81:H84)*0.07</f>
        <v>4070.5000000000005</v>
      </c>
      <c r="I85" s="105">
        <f>SUM(I81:I84)*0.07</f>
        <v>2442.3</v>
      </c>
      <c r="J85" s="105">
        <f>SUM(J81:J84)*0.07</f>
        <v>1628.2</v>
      </c>
    </row>
    <row r="86" spans="1:10" ht="13.5" thickBot="1">
      <c r="A86" s="346"/>
      <c r="B86" s="351" t="s">
        <v>64</v>
      </c>
      <c r="C86" s="351"/>
      <c r="D86" s="351"/>
      <c r="E86" s="351"/>
      <c r="F86" s="351"/>
      <c r="G86" s="89">
        <f>SUM(G81:G85)</f>
        <v>124441</v>
      </c>
      <c r="H86" s="100">
        <f>SUM(H81:H85)</f>
        <v>62220.5</v>
      </c>
      <c r="I86" s="100">
        <f>SUM(I81:I85)</f>
        <v>37332.3</v>
      </c>
      <c r="J86" s="100">
        <f>SUM(J81:J85)</f>
        <v>24888.2</v>
      </c>
    </row>
    <row r="87" spans="1:10" ht="13.5" thickTop="1">
      <c r="A87" s="346"/>
      <c r="B87" s="353" t="s">
        <v>18</v>
      </c>
      <c r="C87" s="352"/>
      <c r="D87" s="352"/>
      <c r="E87" s="352"/>
      <c r="F87" s="352"/>
      <c r="G87" s="352"/>
      <c r="H87" s="352"/>
      <c r="I87" s="352"/>
      <c r="J87" s="352"/>
    </row>
    <row r="88" spans="1:10" ht="12.75">
      <c r="A88" s="346"/>
      <c r="B88" s="117">
        <v>71400</v>
      </c>
      <c r="C88" s="84" t="s">
        <v>104</v>
      </c>
      <c r="D88" s="85">
        <v>6000</v>
      </c>
      <c r="E88" s="85">
        <v>2</v>
      </c>
      <c r="F88" s="86">
        <v>10</v>
      </c>
      <c r="G88" s="85">
        <f>D88*E88*F88</f>
        <v>120000</v>
      </c>
      <c r="H88" s="88">
        <f t="shared" si="0"/>
        <v>60000</v>
      </c>
      <c r="I88" s="88">
        <f t="shared" si="1"/>
        <v>36000</v>
      </c>
      <c r="J88" s="88">
        <f t="shared" si="2"/>
        <v>24000</v>
      </c>
    </row>
    <row r="89" spans="1:10" ht="12.75">
      <c r="A89" s="346"/>
      <c r="B89" s="355">
        <v>71600</v>
      </c>
      <c r="C89" t="s">
        <v>108</v>
      </c>
      <c r="D89" s="87">
        <v>1000</v>
      </c>
      <c r="E89" s="87">
        <v>10</v>
      </c>
      <c r="F89" s="83">
        <v>1</v>
      </c>
      <c r="G89" s="85">
        <f>D89*E89*F89</f>
        <v>10000</v>
      </c>
      <c r="H89" s="88">
        <f t="shared" si="0"/>
        <v>5000</v>
      </c>
      <c r="I89" s="88">
        <f t="shared" si="1"/>
        <v>3000</v>
      </c>
      <c r="J89" s="88">
        <f t="shared" si="2"/>
        <v>2000</v>
      </c>
    </row>
    <row r="90" spans="1:10" ht="12.75">
      <c r="A90" s="346"/>
      <c r="B90" s="355"/>
      <c r="C90" t="s">
        <v>109</v>
      </c>
      <c r="D90" s="87">
        <v>500</v>
      </c>
      <c r="E90" s="87">
        <v>10</v>
      </c>
      <c r="F90" s="83">
        <v>2</v>
      </c>
      <c r="G90" s="85">
        <f>D90*E90*F90</f>
        <v>10000</v>
      </c>
      <c r="H90" s="88">
        <f t="shared" si="0"/>
        <v>5000</v>
      </c>
      <c r="I90" s="88">
        <f t="shared" si="1"/>
        <v>3000</v>
      </c>
      <c r="J90" s="88">
        <f t="shared" si="2"/>
        <v>2000</v>
      </c>
    </row>
    <row r="91" spans="1:10" ht="12.75">
      <c r="A91" s="346"/>
      <c r="B91" s="355"/>
      <c r="C91" t="s">
        <v>110</v>
      </c>
      <c r="D91" s="87">
        <v>3000</v>
      </c>
      <c r="E91" s="87">
        <v>8</v>
      </c>
      <c r="F91" s="83">
        <v>1</v>
      </c>
      <c r="G91" s="85">
        <f>D91*E91*F91</f>
        <v>24000</v>
      </c>
      <c r="H91" s="88">
        <f>G91*0.5</f>
        <v>12000</v>
      </c>
      <c r="I91" s="88">
        <f>G91*0.3</f>
        <v>7200</v>
      </c>
      <c r="J91" s="88">
        <f>G91*0.2</f>
        <v>4800</v>
      </c>
    </row>
    <row r="92" spans="1:10" ht="12.75">
      <c r="A92" s="346"/>
      <c r="B92" s="355"/>
      <c r="C92" t="s">
        <v>111</v>
      </c>
      <c r="D92" s="87">
        <v>670</v>
      </c>
      <c r="E92" s="87">
        <v>8</v>
      </c>
      <c r="F92" s="83">
        <v>3</v>
      </c>
      <c r="G92" s="85">
        <f>D92*E92*F92</f>
        <v>16080</v>
      </c>
      <c r="H92" s="88">
        <f>G92*0.5</f>
        <v>8040</v>
      </c>
      <c r="I92" s="88">
        <f>G92*0.3</f>
        <v>4824</v>
      </c>
      <c r="J92" s="88">
        <f>G92*0.2</f>
        <v>3216</v>
      </c>
    </row>
    <row r="93" spans="1:10" ht="12.75">
      <c r="A93" s="346"/>
      <c r="B93" s="16">
        <v>72100</v>
      </c>
      <c r="C93" s="84" t="s">
        <v>106</v>
      </c>
      <c r="D93" s="87"/>
      <c r="E93" s="87"/>
      <c r="F93" s="83"/>
      <c r="G93" s="85">
        <v>416237.5</v>
      </c>
      <c r="H93" s="88">
        <f t="shared" si="0"/>
        <v>208118.75</v>
      </c>
      <c r="I93" s="88">
        <f t="shared" si="1"/>
        <v>124871.25</v>
      </c>
      <c r="J93" s="88">
        <f t="shared" si="2"/>
        <v>83247.5</v>
      </c>
    </row>
    <row r="94" spans="1:10" ht="12.75">
      <c r="A94" s="346"/>
      <c r="B94" s="16">
        <v>75100</v>
      </c>
      <c r="C94" s="84" t="s">
        <v>113</v>
      </c>
      <c r="D94" s="87"/>
      <c r="E94" s="87"/>
      <c r="F94" s="83"/>
      <c r="G94" s="85">
        <f>SUM(G88:G93)*0.07</f>
        <v>41742.225000000006</v>
      </c>
      <c r="H94" s="105">
        <f>SUM(H88:H93)*0.07</f>
        <v>20871.112500000003</v>
      </c>
      <c r="I94" s="105">
        <f>SUM(I88:I93)*0.07</f>
        <v>12522.667500000001</v>
      </c>
      <c r="J94" s="105">
        <f>SUM(J88:J93)*0.07</f>
        <v>8348.445000000002</v>
      </c>
    </row>
    <row r="95" spans="1:10" ht="13.5" thickBot="1">
      <c r="A95" s="346"/>
      <c r="B95" s="351" t="s">
        <v>65</v>
      </c>
      <c r="C95" s="351"/>
      <c r="D95" s="351"/>
      <c r="E95" s="351"/>
      <c r="F95" s="351"/>
      <c r="G95" s="89">
        <f>SUM(G88:G94)</f>
        <v>638059.725</v>
      </c>
      <c r="H95" s="100">
        <f>SUM(H88:H94)</f>
        <v>319029.8625</v>
      </c>
      <c r="I95" s="100">
        <f>SUM(I88:I94)</f>
        <v>191417.9175</v>
      </c>
      <c r="J95" s="100">
        <f>SUM(J88:J94)</f>
        <v>127611.945</v>
      </c>
    </row>
    <row r="96" spans="1:10" ht="13.5" thickTop="1">
      <c r="A96" s="346"/>
      <c r="B96" s="360" t="s">
        <v>39</v>
      </c>
      <c r="C96" s="361"/>
      <c r="D96" s="361"/>
      <c r="E96" s="361"/>
      <c r="F96" s="361"/>
      <c r="G96" s="361"/>
      <c r="H96" s="361"/>
      <c r="I96" s="361"/>
      <c r="J96" s="361"/>
    </row>
    <row r="97" spans="1:10" ht="12.75">
      <c r="A97" s="346"/>
      <c r="B97" s="117">
        <v>71400</v>
      </c>
      <c r="C97" s="84" t="s">
        <v>104</v>
      </c>
      <c r="D97" s="85">
        <v>6000</v>
      </c>
      <c r="E97" s="85">
        <v>2</v>
      </c>
      <c r="F97" s="86">
        <v>10</v>
      </c>
      <c r="G97" s="85">
        <f>D97*E97*F97</f>
        <v>120000</v>
      </c>
      <c r="H97" s="88">
        <f t="shared" si="0"/>
        <v>60000</v>
      </c>
      <c r="I97" s="88">
        <f t="shared" si="1"/>
        <v>36000</v>
      </c>
      <c r="J97" s="88">
        <f t="shared" si="2"/>
        <v>24000</v>
      </c>
    </row>
    <row r="98" spans="1:10" ht="12.75">
      <c r="A98" s="346"/>
      <c r="B98" s="355">
        <v>71600</v>
      </c>
      <c r="C98" t="s">
        <v>108</v>
      </c>
      <c r="D98" s="87">
        <v>1000</v>
      </c>
      <c r="E98" s="87">
        <v>10</v>
      </c>
      <c r="F98" s="83">
        <v>1</v>
      </c>
      <c r="G98" s="85">
        <f>D98*E98*F98</f>
        <v>10000</v>
      </c>
      <c r="H98" s="88">
        <f t="shared" si="0"/>
        <v>5000</v>
      </c>
      <c r="I98" s="88">
        <f t="shared" si="1"/>
        <v>3000</v>
      </c>
      <c r="J98" s="88">
        <f t="shared" si="2"/>
        <v>2000</v>
      </c>
    </row>
    <row r="99" spans="1:10" ht="12.75">
      <c r="A99" s="346"/>
      <c r="B99" s="355"/>
      <c r="C99" t="s">
        <v>109</v>
      </c>
      <c r="D99" s="87">
        <v>550</v>
      </c>
      <c r="E99" s="87">
        <v>10</v>
      </c>
      <c r="F99" s="83">
        <v>2</v>
      </c>
      <c r="G99" s="85">
        <f>D99*E99*F99</f>
        <v>11000</v>
      </c>
      <c r="H99" s="88">
        <f t="shared" si="0"/>
        <v>5500</v>
      </c>
      <c r="I99" s="88">
        <f t="shared" si="1"/>
        <v>3300</v>
      </c>
      <c r="J99" s="88">
        <f t="shared" si="2"/>
        <v>2200</v>
      </c>
    </row>
    <row r="100" spans="1:10" ht="12.75">
      <c r="A100" s="346"/>
      <c r="B100" s="355"/>
      <c r="C100" t="s">
        <v>110</v>
      </c>
      <c r="D100" s="87">
        <v>3000</v>
      </c>
      <c r="E100" s="87">
        <v>8</v>
      </c>
      <c r="F100" s="83">
        <v>1</v>
      </c>
      <c r="G100" s="85">
        <f>D100*E100*F100</f>
        <v>24000</v>
      </c>
      <c r="H100" s="88">
        <f t="shared" si="0"/>
        <v>12000</v>
      </c>
      <c r="I100" s="88">
        <f t="shared" si="1"/>
        <v>7200</v>
      </c>
      <c r="J100" s="88">
        <f t="shared" si="2"/>
        <v>4800</v>
      </c>
    </row>
    <row r="101" spans="1:10" ht="12.75">
      <c r="A101" s="346"/>
      <c r="B101" s="355"/>
      <c r="C101" t="s">
        <v>111</v>
      </c>
      <c r="D101" s="87">
        <v>670</v>
      </c>
      <c r="E101" s="87">
        <v>8</v>
      </c>
      <c r="F101" s="83">
        <v>3</v>
      </c>
      <c r="G101" s="85">
        <f>D101*E101*F101</f>
        <v>16080</v>
      </c>
      <c r="H101" s="88">
        <f t="shared" si="0"/>
        <v>8040</v>
      </c>
      <c r="I101" s="88">
        <f t="shared" si="1"/>
        <v>4824</v>
      </c>
      <c r="J101" s="88">
        <f t="shared" si="2"/>
        <v>3216</v>
      </c>
    </row>
    <row r="102" spans="1:10" ht="12.75">
      <c r="A102" s="346"/>
      <c r="B102" s="16">
        <v>72100</v>
      </c>
      <c r="C102" s="84" t="s">
        <v>106</v>
      </c>
      <c r="D102" s="87"/>
      <c r="E102" s="87"/>
      <c r="F102" s="83"/>
      <c r="G102" s="85">
        <v>300000</v>
      </c>
      <c r="H102" s="88">
        <f t="shared" si="0"/>
        <v>150000</v>
      </c>
      <c r="I102" s="88">
        <f t="shared" si="1"/>
        <v>90000</v>
      </c>
      <c r="J102" s="88">
        <f t="shared" si="2"/>
        <v>60000</v>
      </c>
    </row>
    <row r="103" spans="1:10" ht="12.75">
      <c r="A103" s="346"/>
      <c r="B103" s="16">
        <v>75100</v>
      </c>
      <c r="C103" s="84" t="s">
        <v>113</v>
      </c>
      <c r="D103" s="87"/>
      <c r="E103" s="87"/>
      <c r="F103" s="83"/>
      <c r="G103" s="85">
        <f>SUM(G97:G102)*0.07</f>
        <v>33675.600000000006</v>
      </c>
      <c r="H103" s="105">
        <f>SUM(H97:H102)*0.07</f>
        <v>16837.800000000003</v>
      </c>
      <c r="I103" s="105">
        <f>SUM(I97:I102)*0.07</f>
        <v>10102.68</v>
      </c>
      <c r="J103" s="105">
        <f>SUM(J97:J102)*0.07</f>
        <v>6735.120000000001</v>
      </c>
    </row>
    <row r="104" spans="1:10" ht="13.5" thickBot="1">
      <c r="A104" s="346"/>
      <c r="B104" s="351" t="s">
        <v>66</v>
      </c>
      <c r="C104" s="351"/>
      <c r="D104" s="351"/>
      <c r="E104" s="351"/>
      <c r="F104" s="351"/>
      <c r="G104" s="89">
        <f>SUM(G97:G103)</f>
        <v>514755.6</v>
      </c>
      <c r="H104" s="100">
        <f>SUM(H97:H103)</f>
        <v>257377.8</v>
      </c>
      <c r="I104" s="100">
        <f>SUM(I97:I103)</f>
        <v>154426.68</v>
      </c>
      <c r="J104" s="100">
        <f>SUM(J97:J103)</f>
        <v>102951.12</v>
      </c>
    </row>
    <row r="105" spans="1:10" ht="13.5" thickTop="1">
      <c r="A105" s="346"/>
      <c r="B105" s="333" t="s">
        <v>19</v>
      </c>
      <c r="C105" s="365"/>
      <c r="D105" s="365"/>
      <c r="E105" s="365"/>
      <c r="F105" s="365"/>
      <c r="G105" s="365"/>
      <c r="H105" s="365"/>
      <c r="I105" s="365"/>
      <c r="J105" s="365"/>
    </row>
    <row r="106" spans="1:10" ht="12.75">
      <c r="A106" s="346"/>
      <c r="B106" s="16">
        <v>71400</v>
      </c>
      <c r="C106" s="84" t="s">
        <v>104</v>
      </c>
      <c r="D106" s="85">
        <v>6000</v>
      </c>
      <c r="E106" s="85">
        <v>1</v>
      </c>
      <c r="F106" s="86">
        <v>5</v>
      </c>
      <c r="G106" s="85">
        <f>D106*E106*F106</f>
        <v>30000</v>
      </c>
      <c r="H106" s="88">
        <f t="shared" si="0"/>
        <v>15000</v>
      </c>
      <c r="I106" s="88">
        <f t="shared" si="1"/>
        <v>9000</v>
      </c>
      <c r="J106" s="88">
        <f t="shared" si="2"/>
        <v>6000</v>
      </c>
    </row>
    <row r="107" spans="1:10" ht="12.75">
      <c r="A107" s="346"/>
      <c r="B107" s="355">
        <v>71600</v>
      </c>
      <c r="C107" t="s">
        <v>108</v>
      </c>
      <c r="D107" s="87">
        <v>1000</v>
      </c>
      <c r="E107" s="87">
        <v>5</v>
      </c>
      <c r="F107" s="83">
        <v>1</v>
      </c>
      <c r="G107" s="85">
        <f>D107*E107*F107</f>
        <v>5000</v>
      </c>
      <c r="H107" s="88">
        <f t="shared" si="0"/>
        <v>2500</v>
      </c>
      <c r="I107" s="88">
        <f t="shared" si="1"/>
        <v>1500</v>
      </c>
      <c r="J107" s="88">
        <f t="shared" si="2"/>
        <v>1000</v>
      </c>
    </row>
    <row r="108" spans="1:10" ht="12.75">
      <c r="A108" s="346"/>
      <c r="B108" s="355"/>
      <c r="C108" t="s">
        <v>109</v>
      </c>
      <c r="D108" s="87">
        <v>550</v>
      </c>
      <c r="E108" s="87">
        <v>5</v>
      </c>
      <c r="F108" s="83">
        <v>2</v>
      </c>
      <c r="G108" s="85">
        <f>D108*E108*F108</f>
        <v>5500</v>
      </c>
      <c r="H108" s="88">
        <f t="shared" si="0"/>
        <v>2750</v>
      </c>
      <c r="I108" s="88">
        <f t="shared" si="1"/>
        <v>1650</v>
      </c>
      <c r="J108" s="88">
        <f t="shared" si="2"/>
        <v>1100</v>
      </c>
    </row>
    <row r="109" spans="1:10" ht="12.75">
      <c r="A109" s="346"/>
      <c r="B109" s="16">
        <v>72100</v>
      </c>
      <c r="C109" s="84" t="s">
        <v>106</v>
      </c>
      <c r="D109" s="87"/>
      <c r="E109" s="87"/>
      <c r="F109" s="83"/>
      <c r="G109" s="85">
        <v>50000</v>
      </c>
      <c r="H109" s="88">
        <f t="shared" si="0"/>
        <v>25000</v>
      </c>
      <c r="I109" s="88">
        <f t="shared" si="1"/>
        <v>15000</v>
      </c>
      <c r="J109" s="88">
        <f t="shared" si="2"/>
        <v>10000</v>
      </c>
    </row>
    <row r="110" spans="1:10" ht="12.75">
      <c r="A110" s="346"/>
      <c r="B110" s="16">
        <v>75100</v>
      </c>
      <c r="C110" s="84" t="s">
        <v>113</v>
      </c>
      <c r="D110" s="87"/>
      <c r="E110" s="87"/>
      <c r="F110" s="83"/>
      <c r="G110" s="85">
        <f>SUM(G106:G109)*0.07</f>
        <v>6335.000000000001</v>
      </c>
      <c r="H110" s="105">
        <f>SUM(H106:H109)*0.07</f>
        <v>3167.5000000000005</v>
      </c>
      <c r="I110" s="105">
        <f>SUM(I106:I109)*0.07</f>
        <v>1900.5000000000002</v>
      </c>
      <c r="J110" s="105">
        <f>SUM(J106:J109)*0.07</f>
        <v>1267.0000000000002</v>
      </c>
    </row>
    <row r="111" spans="1:10" ht="13.5" thickBot="1">
      <c r="A111" s="347"/>
      <c r="B111" s="351" t="s">
        <v>67</v>
      </c>
      <c r="C111" s="351"/>
      <c r="D111" s="351"/>
      <c r="E111" s="351"/>
      <c r="F111" s="351"/>
      <c r="G111" s="89">
        <f>SUM(G106:G110)</f>
        <v>96835</v>
      </c>
      <c r="H111" s="100">
        <f>SUM(H106:H110)</f>
        <v>48417.5</v>
      </c>
      <c r="I111" s="100">
        <f>SUM(I106:I110)</f>
        <v>29050.5</v>
      </c>
      <c r="J111" s="100">
        <f>SUM(J106:J110)</f>
        <v>19367</v>
      </c>
    </row>
    <row r="112" spans="1:10" ht="14.25" thickBot="1" thickTop="1">
      <c r="A112" s="93"/>
      <c r="B112" s="350" t="s">
        <v>88</v>
      </c>
      <c r="C112" s="350"/>
      <c r="D112" s="350"/>
      <c r="E112" s="350"/>
      <c r="F112" s="350"/>
      <c r="G112" s="92">
        <f>SUM(G79,G86,G95,G104,G111)</f>
        <v>1629093.725</v>
      </c>
      <c r="H112" s="92">
        <f>SUM(H79,H86,H95,H104,H111)</f>
        <v>814546.8625</v>
      </c>
      <c r="I112" s="92">
        <f>SUM(I79,I86,I95,I104,I111)</f>
        <v>488728.1175</v>
      </c>
      <c r="J112" s="92">
        <f>SUM(J79,J86,J95,J104,J111)</f>
        <v>325818.745</v>
      </c>
    </row>
    <row r="113" spans="1:10" ht="15" customHeight="1" thickTop="1">
      <c r="A113" s="358" t="s">
        <v>2</v>
      </c>
      <c r="B113" s="360" t="s">
        <v>307</v>
      </c>
      <c r="C113" s="361"/>
      <c r="D113" s="361"/>
      <c r="E113" s="361"/>
      <c r="F113" s="361"/>
      <c r="G113" s="361"/>
      <c r="H113" s="361"/>
      <c r="I113" s="361"/>
      <c r="J113" s="361"/>
    </row>
    <row r="114" spans="1:10" ht="12.75">
      <c r="A114" s="359"/>
      <c r="B114" s="117">
        <v>71400</v>
      </c>
      <c r="C114" s="84" t="s">
        <v>104</v>
      </c>
      <c r="D114" s="85">
        <v>6000</v>
      </c>
      <c r="E114" s="85">
        <v>1</v>
      </c>
      <c r="F114" s="86">
        <v>6</v>
      </c>
      <c r="G114" s="85">
        <f>D114*E114*F114</f>
        <v>36000</v>
      </c>
      <c r="H114" s="105">
        <f t="shared" si="0"/>
        <v>18000</v>
      </c>
      <c r="I114" s="105">
        <f t="shared" si="1"/>
        <v>10800</v>
      </c>
      <c r="J114" s="105">
        <f t="shared" si="2"/>
        <v>7200</v>
      </c>
    </row>
    <row r="115" spans="1:10" ht="12.75">
      <c r="A115" s="359"/>
      <c r="B115" s="355">
        <v>71600</v>
      </c>
      <c r="C115" t="s">
        <v>108</v>
      </c>
      <c r="D115" s="87">
        <v>1000</v>
      </c>
      <c r="E115" s="87">
        <v>5</v>
      </c>
      <c r="F115" s="83">
        <v>1</v>
      </c>
      <c r="G115" s="85">
        <f>D115*E115*F115</f>
        <v>5000</v>
      </c>
      <c r="H115" s="105">
        <f t="shared" si="0"/>
        <v>2500</v>
      </c>
      <c r="I115" s="105">
        <f t="shared" si="1"/>
        <v>1500</v>
      </c>
      <c r="J115" s="105">
        <f t="shared" si="2"/>
        <v>1000</v>
      </c>
    </row>
    <row r="116" spans="1:10" ht="12.75">
      <c r="A116" s="359"/>
      <c r="B116" s="355"/>
      <c r="C116" t="s">
        <v>109</v>
      </c>
      <c r="D116" s="87">
        <v>500</v>
      </c>
      <c r="E116" s="87">
        <v>5</v>
      </c>
      <c r="F116" s="83">
        <v>2</v>
      </c>
      <c r="G116" s="85">
        <f>D116*E116*F116</f>
        <v>5000</v>
      </c>
      <c r="H116" s="105">
        <f t="shared" si="0"/>
        <v>2500</v>
      </c>
      <c r="I116" s="105">
        <f t="shared" si="1"/>
        <v>1500</v>
      </c>
      <c r="J116" s="105">
        <f t="shared" si="2"/>
        <v>1000</v>
      </c>
    </row>
    <row r="117" spans="1:10" ht="12.75">
      <c r="A117" s="359"/>
      <c r="B117" s="16">
        <v>75100</v>
      </c>
      <c r="C117" s="84" t="s">
        <v>113</v>
      </c>
      <c r="D117" s="87"/>
      <c r="E117" s="87"/>
      <c r="F117" s="83"/>
      <c r="G117" s="85">
        <f>SUM(G114:G116)*0.07</f>
        <v>3220.0000000000005</v>
      </c>
      <c r="H117" s="105">
        <f>SUM(H114:H116)*0.07</f>
        <v>1610.0000000000002</v>
      </c>
      <c r="I117" s="105">
        <f>SUM(I114:I116)*0.07</f>
        <v>966.0000000000001</v>
      </c>
      <c r="J117" s="105">
        <f>SUM(J114:J116)*0.07</f>
        <v>644.0000000000001</v>
      </c>
    </row>
    <row r="118" spans="1:10" ht="13.5" thickBot="1">
      <c r="A118" s="359"/>
      <c r="B118" s="351" t="s">
        <v>69</v>
      </c>
      <c r="C118" s="351"/>
      <c r="D118" s="351"/>
      <c r="E118" s="351"/>
      <c r="F118" s="351"/>
      <c r="G118" s="89">
        <f>SUM(G114:G117)</f>
        <v>49220</v>
      </c>
      <c r="H118" s="100">
        <f>SUM(H114:H117)</f>
        <v>24610</v>
      </c>
      <c r="I118" s="100">
        <f>SUM(I114:I117)</f>
        <v>14766</v>
      </c>
      <c r="J118" s="100">
        <f>SUM(J114:J117)</f>
        <v>9844</v>
      </c>
    </row>
    <row r="119" spans="1:10" ht="28.5" customHeight="1" thickTop="1">
      <c r="A119" s="359"/>
      <c r="B119" s="360" t="s">
        <v>308</v>
      </c>
      <c r="C119" s="361"/>
      <c r="D119" s="361"/>
      <c r="E119" s="361"/>
      <c r="F119" s="361"/>
      <c r="G119" s="361"/>
      <c r="H119" s="361"/>
      <c r="I119" s="361"/>
      <c r="J119" s="361"/>
    </row>
    <row r="120" spans="1:10" ht="12.75">
      <c r="A120" s="359"/>
      <c r="B120" s="16">
        <v>71400</v>
      </c>
      <c r="C120" s="84" t="s">
        <v>104</v>
      </c>
      <c r="D120" s="85">
        <v>6000</v>
      </c>
      <c r="E120" s="85">
        <v>2</v>
      </c>
      <c r="F120" s="86">
        <v>6</v>
      </c>
      <c r="G120" s="85">
        <f>D120*E120*F120</f>
        <v>72000</v>
      </c>
      <c r="H120" s="105">
        <f t="shared" si="0"/>
        <v>36000</v>
      </c>
      <c r="I120" s="105">
        <f t="shared" si="1"/>
        <v>21600</v>
      </c>
      <c r="J120" s="105">
        <f t="shared" si="2"/>
        <v>14400</v>
      </c>
    </row>
    <row r="121" spans="1:10" ht="12.75">
      <c r="A121" s="359"/>
      <c r="B121" s="355">
        <v>71600</v>
      </c>
      <c r="C121" t="s">
        <v>108</v>
      </c>
      <c r="D121" s="87">
        <v>1000</v>
      </c>
      <c r="E121" s="87">
        <v>8</v>
      </c>
      <c r="F121" s="83">
        <v>1</v>
      </c>
      <c r="G121" s="85">
        <f>D121*E121*F121</f>
        <v>8000</v>
      </c>
      <c r="H121" s="105">
        <f t="shared" si="0"/>
        <v>4000</v>
      </c>
      <c r="I121" s="105">
        <f t="shared" si="1"/>
        <v>2400</v>
      </c>
      <c r="J121" s="105">
        <f t="shared" si="2"/>
        <v>1600</v>
      </c>
    </row>
    <row r="122" spans="1:10" ht="12.75">
      <c r="A122" s="359"/>
      <c r="B122" s="355"/>
      <c r="C122" t="s">
        <v>109</v>
      </c>
      <c r="D122" s="87">
        <v>500</v>
      </c>
      <c r="E122" s="87">
        <v>8</v>
      </c>
      <c r="F122" s="83">
        <v>2</v>
      </c>
      <c r="G122" s="85">
        <f>D122*E122*F122</f>
        <v>8000</v>
      </c>
      <c r="H122" s="105">
        <f t="shared" si="0"/>
        <v>4000</v>
      </c>
      <c r="I122" s="105">
        <f t="shared" si="1"/>
        <v>2400</v>
      </c>
      <c r="J122" s="105">
        <f t="shared" si="2"/>
        <v>1600</v>
      </c>
    </row>
    <row r="123" spans="1:10" ht="12.75">
      <c r="A123" s="359"/>
      <c r="B123" s="16">
        <v>75100</v>
      </c>
      <c r="C123" s="84" t="s">
        <v>113</v>
      </c>
      <c r="D123" s="87"/>
      <c r="E123" s="87"/>
      <c r="F123" s="83"/>
      <c r="G123" s="85">
        <f>SUM(G120:G122)*0.07</f>
        <v>6160.000000000001</v>
      </c>
      <c r="H123" s="105">
        <f>SUM(H120:H122)*0.07</f>
        <v>3080.0000000000005</v>
      </c>
      <c r="I123" s="105">
        <f>SUM(I120:I122)*0.07</f>
        <v>1848.0000000000002</v>
      </c>
      <c r="J123" s="105">
        <f>SUM(J120:J122)*0.07</f>
        <v>1232.0000000000002</v>
      </c>
    </row>
    <row r="124" spans="1:10" ht="13.5" thickBot="1">
      <c r="A124" s="359"/>
      <c r="B124" s="351" t="s">
        <v>70</v>
      </c>
      <c r="C124" s="351"/>
      <c r="D124" s="351"/>
      <c r="E124" s="351"/>
      <c r="F124" s="351"/>
      <c r="G124" s="89">
        <f>SUM(G120:G123)</f>
        <v>94160</v>
      </c>
      <c r="H124" s="100">
        <f>SUM(H120:H123)</f>
        <v>47080</v>
      </c>
      <c r="I124" s="100">
        <f>SUM(I120:I123)</f>
        <v>28248</v>
      </c>
      <c r="J124" s="100">
        <f>SUM(J120:J123)</f>
        <v>18832</v>
      </c>
    </row>
    <row r="125" spans="1:10" ht="13.5" thickTop="1">
      <c r="A125" s="359"/>
      <c r="B125" s="353" t="s">
        <v>309</v>
      </c>
      <c r="C125" s="352"/>
      <c r="D125" s="352"/>
      <c r="E125" s="352"/>
      <c r="F125" s="352"/>
      <c r="G125" s="352"/>
      <c r="H125" s="352"/>
      <c r="I125" s="352"/>
      <c r="J125" s="352"/>
    </row>
    <row r="126" spans="1:10" ht="12.75">
      <c r="A126" s="359"/>
      <c r="B126" s="16">
        <v>71400</v>
      </c>
      <c r="C126" s="84" t="s">
        <v>104</v>
      </c>
      <c r="D126" s="85">
        <v>6000</v>
      </c>
      <c r="E126" s="85">
        <v>2</v>
      </c>
      <c r="F126" s="86">
        <v>6</v>
      </c>
      <c r="G126" s="85">
        <f>D126*E126*F126</f>
        <v>72000</v>
      </c>
      <c r="H126" s="105">
        <f t="shared" si="0"/>
        <v>36000</v>
      </c>
      <c r="I126" s="105">
        <f t="shared" si="1"/>
        <v>21600</v>
      </c>
      <c r="J126" s="105">
        <f t="shared" si="2"/>
        <v>14400</v>
      </c>
    </row>
    <row r="127" spans="1:10" ht="12.75">
      <c r="A127" s="359"/>
      <c r="B127" s="355">
        <v>71600</v>
      </c>
      <c r="C127" t="s">
        <v>108</v>
      </c>
      <c r="D127" s="87">
        <v>1000</v>
      </c>
      <c r="E127" s="87">
        <v>8</v>
      </c>
      <c r="F127" s="83">
        <v>1</v>
      </c>
      <c r="G127" s="85">
        <f>D127*E127*F127</f>
        <v>8000</v>
      </c>
      <c r="H127" s="105">
        <f t="shared" si="0"/>
        <v>4000</v>
      </c>
      <c r="I127" s="105">
        <f t="shared" si="1"/>
        <v>2400</v>
      </c>
      <c r="J127" s="105">
        <f t="shared" si="2"/>
        <v>1600</v>
      </c>
    </row>
    <row r="128" spans="1:10" ht="12.75">
      <c r="A128" s="359"/>
      <c r="B128" s="355"/>
      <c r="C128" t="s">
        <v>109</v>
      </c>
      <c r="D128" s="87">
        <v>500</v>
      </c>
      <c r="E128" s="87">
        <v>8</v>
      </c>
      <c r="F128" s="83">
        <v>2</v>
      </c>
      <c r="G128" s="85">
        <f>D128*E128*F128</f>
        <v>8000</v>
      </c>
      <c r="H128" s="105">
        <f t="shared" si="0"/>
        <v>4000</v>
      </c>
      <c r="I128" s="105">
        <f t="shared" si="1"/>
        <v>2400</v>
      </c>
      <c r="J128" s="105">
        <f t="shared" si="2"/>
        <v>1600</v>
      </c>
    </row>
    <row r="129" spans="1:10" ht="12.75">
      <c r="A129" s="359"/>
      <c r="B129" s="16">
        <v>75100</v>
      </c>
      <c r="C129" s="84" t="s">
        <v>113</v>
      </c>
      <c r="D129" s="87"/>
      <c r="E129" s="87"/>
      <c r="F129" s="83"/>
      <c r="G129" s="85">
        <f>SUM(G126:G128)*0.07</f>
        <v>6160.000000000001</v>
      </c>
      <c r="H129" s="105">
        <f>SUM(H126:H128)*0.07</f>
        <v>3080.0000000000005</v>
      </c>
      <c r="I129" s="105">
        <f>SUM(I126:I128)*0.07</f>
        <v>1848.0000000000002</v>
      </c>
      <c r="J129" s="105">
        <f>SUM(J126:J128)*0.07</f>
        <v>1232.0000000000002</v>
      </c>
    </row>
    <row r="130" spans="1:10" ht="13.5" thickBot="1">
      <c r="A130" s="359"/>
      <c r="B130" s="351" t="s">
        <v>71</v>
      </c>
      <c r="C130" s="351"/>
      <c r="D130" s="351"/>
      <c r="E130" s="351"/>
      <c r="F130" s="351"/>
      <c r="G130" s="89">
        <f>SUM(G126:G129)</f>
        <v>94160</v>
      </c>
      <c r="H130" s="100">
        <f>SUM(H126:H129)</f>
        <v>47080</v>
      </c>
      <c r="I130" s="100">
        <f>SUM(I126:I129)</f>
        <v>28248</v>
      </c>
      <c r="J130" s="100">
        <f>SUM(J126:J129)</f>
        <v>18832</v>
      </c>
    </row>
    <row r="131" spans="1:10" ht="14.25" thickBot="1" thickTop="1">
      <c r="A131" s="93"/>
      <c r="B131" s="350" t="s">
        <v>89</v>
      </c>
      <c r="C131" s="350"/>
      <c r="D131" s="350"/>
      <c r="E131" s="350"/>
      <c r="F131" s="350"/>
      <c r="G131" s="92">
        <f>SUM(G118,G124,G130)</f>
        <v>237540</v>
      </c>
      <c r="H131" s="92">
        <f>SUM(H118,H124,H130)</f>
        <v>118770</v>
      </c>
      <c r="I131" s="92">
        <f>SUM(I118,I124,I130)</f>
        <v>71262</v>
      </c>
      <c r="J131" s="92">
        <f>SUM(J118,J124,J130)</f>
        <v>47508</v>
      </c>
    </row>
    <row r="132" spans="1:10" ht="13.5" thickTop="1">
      <c r="A132" s="358" t="s">
        <v>51</v>
      </c>
      <c r="B132" s="353" t="s">
        <v>310</v>
      </c>
      <c r="C132" s="352"/>
      <c r="D132" s="352"/>
      <c r="E132" s="352"/>
      <c r="F132" s="352"/>
      <c r="G132" s="352"/>
      <c r="H132" s="352"/>
      <c r="I132" s="352"/>
      <c r="J132" s="352"/>
    </row>
    <row r="133" spans="1:10" ht="12.75">
      <c r="A133" s="359"/>
      <c r="B133" s="117">
        <v>61200</v>
      </c>
      <c r="C133" s="132" t="s">
        <v>294</v>
      </c>
      <c r="D133" s="85">
        <v>6000</v>
      </c>
      <c r="E133" s="85">
        <v>1</v>
      </c>
      <c r="F133" s="86">
        <v>36</v>
      </c>
      <c r="G133" s="85">
        <f>D133*E133*F133</f>
        <v>216000</v>
      </c>
      <c r="H133" s="105">
        <f>G133/3</f>
        <v>72000</v>
      </c>
      <c r="I133" s="105">
        <f>G133/3</f>
        <v>72000</v>
      </c>
      <c r="J133" s="105">
        <f>G133/3</f>
        <v>72000</v>
      </c>
    </row>
    <row r="134" spans="1:10" ht="12.75">
      <c r="A134" s="359"/>
      <c r="B134" s="117">
        <v>71400</v>
      </c>
      <c r="C134" s="84" t="s">
        <v>104</v>
      </c>
      <c r="D134" s="85">
        <v>9500</v>
      </c>
      <c r="E134" s="85">
        <v>1</v>
      </c>
      <c r="F134" s="86">
        <v>36</v>
      </c>
      <c r="G134" s="85">
        <f>D134*E134*F134</f>
        <v>342000</v>
      </c>
      <c r="H134" s="105">
        <f>G134/3</f>
        <v>114000</v>
      </c>
      <c r="I134" s="105">
        <f>G134/3</f>
        <v>114000</v>
      </c>
      <c r="J134" s="105">
        <f>G134/3</f>
        <v>114000</v>
      </c>
    </row>
    <row r="135" spans="1:10" ht="12.75">
      <c r="A135" s="359"/>
      <c r="B135" s="355">
        <v>71600</v>
      </c>
      <c r="C135" t="s">
        <v>108</v>
      </c>
      <c r="D135" s="87">
        <v>1000</v>
      </c>
      <c r="E135" s="87">
        <v>8</v>
      </c>
      <c r="F135" s="83">
        <v>1</v>
      </c>
      <c r="G135" s="85">
        <f>D135*E135*F135</f>
        <v>8000</v>
      </c>
      <c r="H135" s="105">
        <f aca="true" t="shared" si="3" ref="H135:H145">G135*0.5</f>
        <v>4000</v>
      </c>
      <c r="I135" s="105">
        <f aca="true" t="shared" si="4" ref="I135:I145">G135*0.3</f>
        <v>2400</v>
      </c>
      <c r="J135" s="105">
        <f aca="true" t="shared" si="5" ref="J135:J145">G135*0.2</f>
        <v>1600</v>
      </c>
    </row>
    <row r="136" spans="1:10" ht="12.75">
      <c r="A136" s="359"/>
      <c r="B136" s="355"/>
      <c r="C136" t="s">
        <v>109</v>
      </c>
      <c r="D136" s="87">
        <v>500</v>
      </c>
      <c r="E136" s="87">
        <v>8</v>
      </c>
      <c r="F136" s="83">
        <v>2</v>
      </c>
      <c r="G136" s="85">
        <f>D136*E136*F136</f>
        <v>8000</v>
      </c>
      <c r="H136" s="105">
        <f t="shared" si="3"/>
        <v>4000</v>
      </c>
      <c r="I136" s="105">
        <f t="shared" si="4"/>
        <v>2400</v>
      </c>
      <c r="J136" s="105">
        <f t="shared" si="5"/>
        <v>1600</v>
      </c>
    </row>
    <row r="137" spans="1:10" ht="12.75">
      <c r="A137" s="359"/>
      <c r="B137" s="16">
        <v>75100</v>
      </c>
      <c r="C137" s="84" t="s">
        <v>113</v>
      </c>
      <c r="D137" s="87"/>
      <c r="E137" s="87"/>
      <c r="F137" s="83"/>
      <c r="G137" s="85">
        <f>SUM(G133:G136)*0.07</f>
        <v>40180.00000000001</v>
      </c>
      <c r="H137" s="105">
        <f>SUM(H133:H136)*0.07</f>
        <v>13580.000000000002</v>
      </c>
      <c r="I137" s="105">
        <f>SUM(I133:I136)*0.07</f>
        <v>13356.000000000002</v>
      </c>
      <c r="J137" s="105">
        <f>SUM(J133:J136)*0.07</f>
        <v>13244.000000000002</v>
      </c>
    </row>
    <row r="138" spans="1:10" ht="13.5" thickBot="1">
      <c r="A138" s="359"/>
      <c r="B138" s="351" t="s">
        <v>72</v>
      </c>
      <c r="C138" s="351"/>
      <c r="D138" s="351"/>
      <c r="E138" s="351"/>
      <c r="F138" s="351"/>
      <c r="G138" s="89">
        <f>SUM(G133:G137)</f>
        <v>614180</v>
      </c>
      <c r="H138" s="100">
        <f>SUM(H133:H137)</f>
        <v>207580</v>
      </c>
      <c r="I138" s="100">
        <f>SUM(I133:I137)</f>
        <v>204156</v>
      </c>
      <c r="J138" s="100">
        <f>SUM(J133:J137)</f>
        <v>202444</v>
      </c>
    </row>
    <row r="139" spans="1:10" ht="13.5" thickTop="1">
      <c r="A139" s="359"/>
      <c r="B139" s="353" t="s">
        <v>311</v>
      </c>
      <c r="C139" s="352"/>
      <c r="D139" s="352"/>
      <c r="E139" s="352"/>
      <c r="F139" s="352"/>
      <c r="G139" s="352"/>
      <c r="H139" s="352"/>
      <c r="I139" s="352"/>
      <c r="J139" s="352"/>
    </row>
    <row r="140" spans="1:10" ht="12.75">
      <c r="A140" s="359"/>
      <c r="B140" s="117">
        <v>71400</v>
      </c>
      <c r="C140" s="84" t="s">
        <v>104</v>
      </c>
      <c r="D140" s="85">
        <v>5000</v>
      </c>
      <c r="E140" s="85">
        <v>1</v>
      </c>
      <c r="F140" s="86">
        <v>36</v>
      </c>
      <c r="G140" s="85">
        <f>D140*E140*F140</f>
        <v>180000</v>
      </c>
      <c r="H140" s="105">
        <f>G140/3</f>
        <v>60000</v>
      </c>
      <c r="I140" s="105">
        <f>G140/3</f>
        <v>60000</v>
      </c>
      <c r="J140" s="105">
        <f>G140/3</f>
        <v>60000</v>
      </c>
    </row>
    <row r="141" spans="1:10" ht="12.75">
      <c r="A141" s="359"/>
      <c r="B141" s="355">
        <v>71600</v>
      </c>
      <c r="C141" t="s">
        <v>108</v>
      </c>
      <c r="D141" s="87">
        <v>1000</v>
      </c>
      <c r="E141" s="87">
        <v>15</v>
      </c>
      <c r="F141" s="83">
        <v>1</v>
      </c>
      <c r="G141" s="85">
        <f>D141*E141*F141</f>
        <v>15000</v>
      </c>
      <c r="H141" s="105">
        <f t="shared" si="3"/>
        <v>7500</v>
      </c>
      <c r="I141" s="105">
        <f t="shared" si="4"/>
        <v>4500</v>
      </c>
      <c r="J141" s="105">
        <f t="shared" si="5"/>
        <v>3000</v>
      </c>
    </row>
    <row r="142" spans="1:10" ht="12.75">
      <c r="A142" s="359"/>
      <c r="B142" s="355"/>
      <c r="C142" t="s">
        <v>109</v>
      </c>
      <c r="D142" s="87">
        <v>500</v>
      </c>
      <c r="E142" s="87">
        <v>15</v>
      </c>
      <c r="F142" s="83">
        <v>2</v>
      </c>
      <c r="G142" s="85">
        <f>D142*E142*F142</f>
        <v>15000</v>
      </c>
      <c r="H142" s="105">
        <f t="shared" si="3"/>
        <v>7500</v>
      </c>
      <c r="I142" s="105">
        <f t="shared" si="4"/>
        <v>4500</v>
      </c>
      <c r="J142" s="105">
        <f t="shared" si="5"/>
        <v>3000</v>
      </c>
    </row>
    <row r="143" spans="1:10" ht="12.75">
      <c r="A143" s="359"/>
      <c r="B143" s="355">
        <v>71600</v>
      </c>
      <c r="C143" t="s">
        <v>110</v>
      </c>
      <c r="D143" s="87">
        <v>3000</v>
      </c>
      <c r="E143" s="87">
        <v>5</v>
      </c>
      <c r="F143" s="83">
        <v>1</v>
      </c>
      <c r="G143" s="85">
        <f>D143*E143*F143</f>
        <v>15000</v>
      </c>
      <c r="H143" s="105">
        <f t="shared" si="3"/>
        <v>7500</v>
      </c>
      <c r="I143" s="105">
        <f t="shared" si="4"/>
        <v>4500</v>
      </c>
      <c r="J143" s="105">
        <f t="shared" si="5"/>
        <v>3000</v>
      </c>
    </row>
    <row r="144" spans="1:10" ht="12.75">
      <c r="A144" s="359"/>
      <c r="B144" s="355"/>
      <c r="C144" t="s">
        <v>76</v>
      </c>
      <c r="D144" s="87">
        <v>650</v>
      </c>
      <c r="E144" s="87">
        <v>5</v>
      </c>
      <c r="F144" s="83">
        <v>3</v>
      </c>
      <c r="G144" s="85">
        <f>D144*E144*F144</f>
        <v>9750</v>
      </c>
      <c r="H144" s="105">
        <f t="shared" si="3"/>
        <v>4875</v>
      </c>
      <c r="I144" s="105">
        <f t="shared" si="4"/>
        <v>2925</v>
      </c>
      <c r="J144" s="105">
        <f t="shared" si="5"/>
        <v>1950</v>
      </c>
    </row>
    <row r="145" spans="1:11" ht="12.75">
      <c r="A145" s="359"/>
      <c r="B145" s="16">
        <v>72100</v>
      </c>
      <c r="C145" s="84" t="s">
        <v>106</v>
      </c>
      <c r="D145" s="87"/>
      <c r="E145" s="87"/>
      <c r="F145" s="83"/>
      <c r="G145" s="85">
        <v>346000</v>
      </c>
      <c r="H145" s="105">
        <f t="shared" si="3"/>
        <v>173000</v>
      </c>
      <c r="I145" s="105">
        <f t="shared" si="4"/>
        <v>103800</v>
      </c>
      <c r="J145" s="105">
        <f t="shared" si="5"/>
        <v>69200</v>
      </c>
      <c r="K145" s="104"/>
    </row>
    <row r="146" spans="1:10" ht="12.75">
      <c r="A146" s="359"/>
      <c r="B146" s="16">
        <v>75100</v>
      </c>
      <c r="C146" s="84" t="s">
        <v>113</v>
      </c>
      <c r="D146" s="87"/>
      <c r="E146" s="87"/>
      <c r="F146" s="83"/>
      <c r="G146" s="85">
        <f>SUM(G140:G145)*0.07</f>
        <v>40652.50000000001</v>
      </c>
      <c r="H146" s="105">
        <f>SUM(H140:H145)*0.07</f>
        <v>18226.25</v>
      </c>
      <c r="I146" s="105">
        <f>SUM(I140:I145)*0.07</f>
        <v>12615.750000000002</v>
      </c>
      <c r="J146" s="105">
        <f>SUM(J140:J145)*0.07</f>
        <v>9810.500000000002</v>
      </c>
    </row>
    <row r="147" spans="1:10" ht="13.5" thickBot="1">
      <c r="A147" s="359"/>
      <c r="B147" s="351" t="s">
        <v>73</v>
      </c>
      <c r="C147" s="351"/>
      <c r="D147" s="351"/>
      <c r="E147" s="351"/>
      <c r="F147" s="351"/>
      <c r="G147" s="89">
        <f>SUM(G140:G146)</f>
        <v>621402.5</v>
      </c>
      <c r="H147" s="100">
        <f>SUM(H140:H146)</f>
        <v>278601.25</v>
      </c>
      <c r="I147" s="100">
        <f>SUM(I140:I146)</f>
        <v>192840.75</v>
      </c>
      <c r="J147" s="100">
        <f>SUM(J140:J146)</f>
        <v>149960.5</v>
      </c>
    </row>
    <row r="148" spans="1:10" ht="14.25" thickBot="1" thickTop="1">
      <c r="A148" s="93"/>
      <c r="B148" s="350" t="s">
        <v>90</v>
      </c>
      <c r="C148" s="350"/>
      <c r="D148" s="350"/>
      <c r="E148" s="350"/>
      <c r="F148" s="350"/>
      <c r="G148" s="94">
        <f>SUM(G138,G147)</f>
        <v>1235582.5</v>
      </c>
      <c r="H148" s="94">
        <f>SUM(H138,H147)</f>
        <v>486181.25</v>
      </c>
      <c r="I148" s="94">
        <f>SUM(I138,I147)</f>
        <v>396996.75</v>
      </c>
      <c r="J148" s="94">
        <f>SUM(J138,J147)</f>
        <v>352404.5</v>
      </c>
    </row>
    <row r="149" spans="1:10" ht="14.25" thickBot="1" thickTop="1">
      <c r="A149" s="95"/>
      <c r="B149" s="354" t="s">
        <v>114</v>
      </c>
      <c r="C149" s="354"/>
      <c r="D149" s="354"/>
      <c r="E149" s="354"/>
      <c r="F149" s="354"/>
      <c r="G149" s="96">
        <f>SUM(G70,G112,G131,G148)</f>
        <v>4500000.025</v>
      </c>
      <c r="H149" s="96">
        <f>SUM(H70,H112,H131,H148)</f>
        <v>2416164.5925000003</v>
      </c>
      <c r="I149" s="96">
        <f>SUM(I70,I112,I131,I148)</f>
        <v>1243716.9075</v>
      </c>
      <c r="J149" s="96">
        <f>SUM(J70,J112,J131,J148)</f>
        <v>840118.525</v>
      </c>
    </row>
    <row r="150" ht="13.5" thickTop="1"/>
    <row r="153" ht="12.75">
      <c r="H153" s="99"/>
    </row>
    <row r="154" ht="12.75">
      <c r="H154" s="147"/>
    </row>
    <row r="155" ht="12.75">
      <c r="H155" s="99"/>
    </row>
    <row r="156" ht="12.75">
      <c r="I156" s="105"/>
    </row>
  </sheetData>
  <sheetProtection/>
  <mergeCells count="68">
    <mergeCell ref="C1:G1"/>
    <mergeCell ref="B53:F53"/>
    <mergeCell ref="B25:B26"/>
    <mergeCell ref="B22:F22"/>
    <mergeCell ref="B41:B42"/>
    <mergeCell ref="B44:F44"/>
    <mergeCell ref="B10:J10"/>
    <mergeCell ref="B4:J4"/>
    <mergeCell ref="B23:J23"/>
    <mergeCell ref="B38:F38"/>
    <mergeCell ref="B112:F112"/>
    <mergeCell ref="B111:F111"/>
    <mergeCell ref="B6:B7"/>
    <mergeCell ref="B12:B13"/>
    <mergeCell ref="B9:F9"/>
    <mergeCell ref="B96:J96"/>
    <mergeCell ref="B47:B50"/>
    <mergeCell ref="B56:B59"/>
    <mergeCell ref="B105:J105"/>
    <mergeCell ref="B61:F61"/>
    <mergeCell ref="A71:A111"/>
    <mergeCell ref="B79:F79"/>
    <mergeCell ref="B86:F86"/>
    <mergeCell ref="B95:F95"/>
    <mergeCell ref="B104:F104"/>
    <mergeCell ref="B98:B101"/>
    <mergeCell ref="B89:B92"/>
    <mergeCell ref="B87:J87"/>
    <mergeCell ref="B73:B76"/>
    <mergeCell ref="B82:B83"/>
    <mergeCell ref="A3:A69"/>
    <mergeCell ref="B16:J16"/>
    <mergeCell ref="B45:J45"/>
    <mergeCell ref="B54:J54"/>
    <mergeCell ref="B62:J62"/>
    <mergeCell ref="B18:B19"/>
    <mergeCell ref="B34:B35"/>
    <mergeCell ref="B31:F31"/>
    <mergeCell ref="B15:F15"/>
    <mergeCell ref="B64:B67"/>
    <mergeCell ref="A113:A130"/>
    <mergeCell ref="B118:F118"/>
    <mergeCell ref="B124:F124"/>
    <mergeCell ref="B130:F130"/>
    <mergeCell ref="B115:B116"/>
    <mergeCell ref="B121:B122"/>
    <mergeCell ref="B127:B128"/>
    <mergeCell ref="B125:J125"/>
    <mergeCell ref="B119:J119"/>
    <mergeCell ref="B113:J113"/>
    <mergeCell ref="B148:F148"/>
    <mergeCell ref="A132:A147"/>
    <mergeCell ref="B138:F138"/>
    <mergeCell ref="B147:F147"/>
    <mergeCell ref="B135:B136"/>
    <mergeCell ref="B141:B142"/>
    <mergeCell ref="B139:J139"/>
    <mergeCell ref="B132:J132"/>
    <mergeCell ref="B70:F70"/>
    <mergeCell ref="B69:F69"/>
    <mergeCell ref="B32:J32"/>
    <mergeCell ref="B39:J39"/>
    <mergeCell ref="B80:J80"/>
    <mergeCell ref="B149:F149"/>
    <mergeCell ref="B143:B144"/>
    <mergeCell ref="B131:F131"/>
    <mergeCell ref="B71:J71"/>
    <mergeCell ref="B107:B108"/>
  </mergeCells>
  <printOptions/>
  <pageMargins left="0.787401575" right="0.787401575" top="0.984251969" bottom="0.984251969" header="0.5" footer="0.5"/>
  <pageSetup horizontalDpi="600" verticalDpi="600" orientation="landscape" paperSize="9" scale="72" r:id="rId1"/>
  <rowBreaks count="3" manualBreakCount="3">
    <brk id="38" max="10" man="1"/>
    <brk id="70" max="10" man="1"/>
    <brk id="11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Centro Rio+ - orçamento</dc:title>
  <dc:subject/>
  <dc:creator>UNDP</dc:creator>
  <cp:keywords/>
  <dc:description/>
  <cp:lastModifiedBy>Ione Santos do Nascimento</cp:lastModifiedBy>
  <cp:lastPrinted>2013-04-11T17:54:33Z</cp:lastPrinted>
  <dcterms:created xsi:type="dcterms:W3CDTF">2009-06-04T20:53:38Z</dcterms:created>
  <dcterms:modified xsi:type="dcterms:W3CDTF">2013-05-09T02:29:45Z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idff2b682fce4d0680503cd9036a32">
    <vt:lpwstr>Prodoc|099f975e-b4d9-4bba-a499-dbcc387c61ad</vt:lpwstr>
  </property>
  <property fmtid="{D5CDD505-2E9C-101B-9397-08002B2CF9AE}" pid="6" name="TaxCatchA">
    <vt:lpwstr>1110;#Prodoc|099f975e-b4d9-4bba-a499-dbcc387c61ad;#1137;#BRA|e2c97dad-db42-430a-a7f4-43d64b0b5200;#1;#English|7f98b732-4b5b-4b70-ba90-a0eff09b5d2d;#763;#Draft|121d40a5-e62e-4d42-82e4-d6d12003de0a</vt:lpwstr>
  </property>
  <property fmtid="{D5CDD505-2E9C-101B-9397-08002B2CF9AE}" pid="7" name="_dlc_Doc">
    <vt:lpwstr>ATLASPDC-4-10126</vt:lpwstr>
  </property>
  <property fmtid="{D5CDD505-2E9C-101B-9397-08002B2CF9AE}" pid="8" name="_dlc_DocIdItemGu">
    <vt:lpwstr>9831b9a5-ab57-40b8-b7fc-305d7086d9aa</vt:lpwstr>
  </property>
  <property fmtid="{D5CDD505-2E9C-101B-9397-08002B2CF9AE}" pid="9" name="_dlc_DocIdU">
    <vt:lpwstr>https://info.undp.org/docs/pdc/_layouts/DocIdRedir.aspx?ID=ATLASPDC-4-10126, ATLASPDC-4-10126</vt:lpwstr>
  </property>
  <property fmtid="{D5CDD505-2E9C-101B-9397-08002B2CF9AE}" pid="10" name="UN Languag">
    <vt:lpwstr>1;#English|7f98b732-4b5b-4b70-ba90-a0eff09b5d2d</vt:lpwstr>
  </property>
  <property fmtid="{D5CDD505-2E9C-101B-9397-08002B2CF9AE}" pid="11" name="Atlas Document Ty">
    <vt:lpwstr>1110;#Prodoc|099f975e-b4d9-4bba-a499-dbcc387c61ad</vt:lpwstr>
  </property>
  <property fmtid="{D5CDD505-2E9C-101B-9397-08002B2CF9AE}" pid="12" name="UNDPFocusAreasTaxHTFiel">
    <vt:lpwstr/>
  </property>
  <property fmtid="{D5CDD505-2E9C-101B-9397-08002B2CF9AE}" pid="13" name="gc6531b704974d528487414686b72f">
    <vt:lpwstr>BRA|e2c97dad-db42-430a-a7f4-43d64b0b5200</vt:lpwstr>
  </property>
  <property fmtid="{D5CDD505-2E9C-101B-9397-08002B2CF9AE}" pid="14" name="Operating Uni">
    <vt:lpwstr>1137;#BRA|e2c97dad-db42-430a-a7f4-43d64b0b5200</vt:lpwstr>
  </property>
  <property fmtid="{D5CDD505-2E9C-101B-9397-08002B2CF9AE}" pid="15" name="Un">
    <vt:lpwstr/>
  </property>
  <property fmtid="{D5CDD505-2E9C-101B-9397-08002B2CF9AE}" pid="16" name="UnitTaxHTFiel">
    <vt:lpwstr/>
  </property>
  <property fmtid="{D5CDD505-2E9C-101B-9397-08002B2CF9AE}" pid="17" name="UNDPDocumentCategoryTaxHTFiel">
    <vt:lpwstr/>
  </property>
  <property fmtid="{D5CDD505-2E9C-101B-9397-08002B2CF9AE}" pid="18" name="UNDPFocusAre">
    <vt:lpwstr/>
  </property>
  <property fmtid="{D5CDD505-2E9C-101B-9397-08002B2CF9AE}" pid="19" name="Atlas Document Stat">
    <vt:lpwstr>763;#Draft|121d40a5-e62e-4d42-82e4-d6d12003de0a</vt:lpwstr>
  </property>
  <property fmtid="{D5CDD505-2E9C-101B-9397-08002B2CF9AE}" pid="20" name="PDC Document Catego">
    <vt:lpwstr>Project</vt:lpwstr>
  </property>
  <property fmtid="{D5CDD505-2E9C-101B-9397-08002B2CF9AE}" pid="21" name="UNDPPublishedDa">
    <vt:lpwstr>2013-05-08T00:00:00Z</vt:lpwstr>
  </property>
  <property fmtid="{D5CDD505-2E9C-101B-9397-08002B2CF9AE}" pid="22" name="Project Numb">
    <vt:lpwstr>73790</vt:lpwstr>
  </property>
  <property fmtid="{D5CDD505-2E9C-101B-9397-08002B2CF9AE}" pid="23" name="UNDPDocumentCatego">
    <vt:lpwstr/>
  </property>
  <property fmtid="{D5CDD505-2E9C-101B-9397-08002B2CF9AE}" pid="24" name="UndpProject">
    <vt:lpwstr>73790</vt:lpwstr>
  </property>
  <property fmtid="{D5CDD505-2E9C-101B-9397-08002B2CF9AE}" pid="25" name="UNDPPOPPFunctionalAr">
    <vt:lpwstr/>
  </property>
  <property fmtid="{D5CDD505-2E9C-101B-9397-08002B2CF9AE}" pid="26" name="UNDPCount">
    <vt:lpwstr/>
  </property>
  <property fmtid="{D5CDD505-2E9C-101B-9397-08002B2CF9AE}" pid="27" name="_Publish">
    <vt:lpwstr/>
  </property>
  <property fmtid="{D5CDD505-2E9C-101B-9397-08002B2CF9AE}" pid="28" name="UndpDocStat">
    <vt:lpwstr/>
  </property>
  <property fmtid="{D5CDD505-2E9C-101B-9397-08002B2CF9AE}" pid="29" name="UndpOUCo">
    <vt:lpwstr/>
  </property>
  <property fmtid="{D5CDD505-2E9C-101B-9397-08002B2CF9AE}" pid="30" name="UndpDocType">
    <vt:lpwstr/>
  </property>
  <property fmtid="{D5CDD505-2E9C-101B-9397-08002B2CF9AE}" pid="31" name="U">
    <vt:lpwstr/>
  </property>
  <property fmtid="{D5CDD505-2E9C-101B-9397-08002B2CF9AE}" pid="32" name="b6db62fdefd74bd188b0c1cc54de5b">
    <vt:lpwstr/>
  </property>
  <property fmtid="{D5CDD505-2E9C-101B-9397-08002B2CF9AE}" pid="33" name="UndpDoc">
    <vt:lpwstr/>
  </property>
  <property fmtid="{D5CDD505-2E9C-101B-9397-08002B2CF9AE}" pid="34" name="Outcom">
    <vt:lpwstr/>
  </property>
  <property fmtid="{D5CDD505-2E9C-101B-9397-08002B2CF9AE}" pid="35" name="UNDPSumma">
    <vt:lpwstr/>
  </property>
  <property fmtid="{D5CDD505-2E9C-101B-9397-08002B2CF9AE}" pid="36" name="UndpDocForm">
    <vt:lpwstr/>
  </property>
  <property fmtid="{D5CDD505-2E9C-101B-9397-08002B2CF9AE}" pid="37" name="UndpDocTypeMMTaxHTFiel">
    <vt:lpwstr/>
  </property>
  <property fmtid="{D5CDD505-2E9C-101B-9397-08002B2CF9AE}" pid="38" name="UNDPCountryTaxHTFiel">
    <vt:lpwstr/>
  </property>
  <property fmtid="{D5CDD505-2E9C-101B-9397-08002B2CF9AE}" pid="39" name="DocumentSetDescripti">
    <vt:lpwstr/>
  </property>
  <property fmtid="{D5CDD505-2E9C-101B-9397-08002B2CF9AE}" pid="40" name="UndpUnit">
    <vt:lpwstr/>
  </property>
  <property fmtid="{D5CDD505-2E9C-101B-9397-08002B2CF9AE}" pid="41" name="UndpClassificationLev">
    <vt:lpwstr/>
  </property>
  <property fmtid="{D5CDD505-2E9C-101B-9397-08002B2CF9AE}" pid="42" name="c4e2ab2cc9354bbf9064eeb465a566">
    <vt:lpwstr/>
  </property>
  <property fmtid="{D5CDD505-2E9C-101B-9397-08002B2CF9AE}" pid="43" name="eRegFilingCode">
    <vt:lpwstr/>
  </property>
  <property fmtid="{D5CDD505-2E9C-101B-9397-08002B2CF9AE}" pid="44" name="Project Manag">
    <vt:lpwstr/>
  </property>
  <property fmtid="{D5CDD505-2E9C-101B-9397-08002B2CF9AE}" pid="45" name="UndpIsTempla">
    <vt:lpwstr/>
  </property>
  <property fmtid="{D5CDD505-2E9C-101B-9397-08002B2CF9AE}" pid="46" name="display_urn:schemas-microsoft-com:office:office#Edit">
    <vt:lpwstr>svcSP_AdminPI_UNDP</vt:lpwstr>
  </property>
  <property fmtid="{D5CDD505-2E9C-101B-9397-08002B2CF9AE}" pid="47" name="display_urn:schemas-microsoft-com:office:office#Auth">
    <vt:lpwstr>Ione Santos do Nascimento</vt:lpwstr>
  </property>
</Properties>
</file>